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165" windowWidth="15480" windowHeight="1152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4525"/>
</workbook>
</file>

<file path=xl/calcChain.xml><?xml version="1.0" encoding="utf-8"?>
<calcChain xmlns="http://schemas.openxmlformats.org/spreadsheetml/2006/main">
  <c r="G6" i="49" l="1"/>
  <c r="G9" i="49"/>
  <c r="G31" i="49"/>
  <c r="G34" i="49"/>
  <c r="G49" i="49"/>
  <c r="G41" i="49"/>
  <c r="G52" i="49"/>
  <c r="G63" i="49"/>
  <c r="G67" i="49"/>
  <c r="G84" i="49"/>
  <c r="G80" i="49"/>
  <c r="G111" i="49"/>
  <c r="G107" i="49"/>
  <c r="G87" i="49"/>
  <c r="G92" i="49"/>
  <c r="G94" i="49"/>
  <c r="B94" i="49"/>
  <c r="G31" i="48"/>
  <c r="G9" i="48"/>
  <c r="G34" i="48"/>
  <c r="G49" i="48"/>
  <c r="G41" i="48"/>
  <c r="G52" i="48"/>
  <c r="G63" i="48"/>
  <c r="G67" i="48"/>
  <c r="G84" i="48"/>
  <c r="G80" i="48"/>
  <c r="G111" i="48"/>
  <c r="G107" i="48"/>
  <c r="G94" i="48"/>
  <c r="G92" i="48"/>
  <c r="G87" i="48"/>
  <c r="C86" i="8"/>
  <c r="C76" i="8"/>
  <c r="C74" i="8"/>
  <c r="C69" i="8"/>
  <c r="C66" i="8"/>
  <c r="C62" i="8"/>
  <c r="C54" i="8"/>
  <c r="C50" i="8"/>
  <c r="C46" i="8"/>
  <c r="C44" i="8"/>
  <c r="C38" i="8"/>
  <c r="C31" i="8"/>
  <c r="C28" i="8"/>
  <c r="C9" i="8"/>
  <c r="C9" i="7"/>
  <c r="C28" i="7"/>
  <c r="C50" i="7"/>
  <c r="C46" i="7"/>
  <c r="C44" i="7"/>
  <c r="C38" i="7"/>
  <c r="C31" i="7"/>
  <c r="C66" i="7"/>
  <c r="C62" i="7"/>
  <c r="C54" i="7"/>
  <c r="C74" i="7"/>
  <c r="C69" i="7"/>
  <c r="C76" i="7"/>
  <c r="C86" i="7"/>
  <c r="G4" i="61" l="1"/>
  <c r="F4" i="61"/>
  <c r="E4" i="61"/>
  <c r="D4" i="61"/>
  <c r="G4" i="40" s="1"/>
  <c r="A4" i="40" s="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11" i="49"/>
  <c r="E111" i="49"/>
  <c r="D111" i="49"/>
  <c r="C111" i="49"/>
  <c r="B111" i="49"/>
  <c r="F107" i="49"/>
  <c r="E107" i="49"/>
  <c r="D107" i="49"/>
  <c r="C107" i="49"/>
  <c r="B107" i="49"/>
  <c r="F94" i="49"/>
  <c r="E94" i="49"/>
  <c r="D94" i="49"/>
  <c r="C94" i="49"/>
  <c r="F92" i="49"/>
  <c r="E92" i="49"/>
  <c r="D92" i="49"/>
  <c r="C92" i="49"/>
  <c r="B92" i="49"/>
  <c r="F87" i="49"/>
  <c r="E87" i="49"/>
  <c r="D87" i="49"/>
  <c r="C87" i="49"/>
  <c r="B87" i="49"/>
  <c r="G86" i="49"/>
  <c r="F84" i="49"/>
  <c r="E84" i="49"/>
  <c r="D84" i="49"/>
  <c r="C84" i="49"/>
  <c r="B84" i="49"/>
  <c r="F80" i="49"/>
  <c r="E80" i="49"/>
  <c r="D80" i="49"/>
  <c r="C80" i="49"/>
  <c r="B80" i="49"/>
  <c r="F67" i="49"/>
  <c r="E67" i="49"/>
  <c r="D67" i="49"/>
  <c r="C67" i="49"/>
  <c r="B67" i="49"/>
  <c r="G66" i="49"/>
  <c r="F63" i="49"/>
  <c r="E63" i="49"/>
  <c r="D63" i="49"/>
  <c r="C63" i="49"/>
  <c r="B63" i="49"/>
  <c r="F52" i="49"/>
  <c r="E52" i="49"/>
  <c r="D52" i="49"/>
  <c r="C52" i="49"/>
  <c r="B52" i="49"/>
  <c r="F49" i="49"/>
  <c r="E49" i="49"/>
  <c r="D49" i="49"/>
  <c r="C49" i="49"/>
  <c r="B49" i="49"/>
  <c r="F41" i="49"/>
  <c r="F33" i="49" s="1"/>
  <c r="E41" i="49"/>
  <c r="D41" i="49"/>
  <c r="C41" i="49"/>
  <c r="B41" i="49"/>
  <c r="F34" i="49"/>
  <c r="E34" i="49"/>
  <c r="D34" i="49"/>
  <c r="C34" i="49"/>
  <c r="B34" i="49"/>
  <c r="G33" i="49"/>
  <c r="F31" i="49"/>
  <c r="E31" i="49"/>
  <c r="D31" i="49"/>
  <c r="C31" i="49"/>
  <c r="B31" i="49"/>
  <c r="F9" i="49"/>
  <c r="E9" i="49"/>
  <c r="D9" i="49"/>
  <c r="C9" i="49"/>
  <c r="B9" i="49"/>
  <c r="G8" i="49"/>
  <c r="F111" i="48"/>
  <c r="E111" i="48"/>
  <c r="D111" i="48"/>
  <c r="C111" i="48"/>
  <c r="B111" i="48"/>
  <c r="F107" i="48"/>
  <c r="E107" i="48"/>
  <c r="D107" i="48"/>
  <c r="C107" i="48"/>
  <c r="B107" i="48"/>
  <c r="F94" i="48"/>
  <c r="E94" i="48"/>
  <c r="D94" i="48"/>
  <c r="C94" i="48"/>
  <c r="B94" i="48"/>
  <c r="F92" i="48"/>
  <c r="E92" i="48"/>
  <c r="D92" i="48"/>
  <c r="C92" i="48"/>
  <c r="B92" i="48"/>
  <c r="F87" i="48"/>
  <c r="E87" i="48"/>
  <c r="D87" i="48"/>
  <c r="C87" i="48"/>
  <c r="B87" i="48"/>
  <c r="G86" i="48"/>
  <c r="F84" i="48"/>
  <c r="E84" i="48"/>
  <c r="D84" i="48"/>
  <c r="C84" i="48"/>
  <c r="B84" i="48"/>
  <c r="F80" i="48"/>
  <c r="F66" i="48" s="1"/>
  <c r="E80" i="48"/>
  <c r="D80" i="48"/>
  <c r="C80" i="48"/>
  <c r="B80" i="48"/>
  <c r="F67" i="48"/>
  <c r="E67" i="48"/>
  <c r="D67" i="48"/>
  <c r="D66" i="48" s="1"/>
  <c r="C67" i="48"/>
  <c r="B67" i="48"/>
  <c r="G66" i="48"/>
  <c r="F63" i="48"/>
  <c r="E63" i="48"/>
  <c r="D63" i="48"/>
  <c r="C63" i="48"/>
  <c r="B63" i="48"/>
  <c r="F52" i="48"/>
  <c r="E52" i="48"/>
  <c r="D52" i="48"/>
  <c r="C52" i="48"/>
  <c r="B52" i="48"/>
  <c r="F49" i="48"/>
  <c r="E49" i="48"/>
  <c r="D49" i="48"/>
  <c r="C49" i="48"/>
  <c r="B49" i="48"/>
  <c r="F41" i="48"/>
  <c r="E41" i="48"/>
  <c r="D41" i="48"/>
  <c r="C41" i="48"/>
  <c r="B41" i="48"/>
  <c r="F34" i="48"/>
  <c r="E34" i="48"/>
  <c r="D34" i="48"/>
  <c r="C34" i="48"/>
  <c r="B34" i="48"/>
  <c r="G33" i="48"/>
  <c r="F31" i="48"/>
  <c r="E31" i="48"/>
  <c r="D31" i="48"/>
  <c r="C31" i="48"/>
  <c r="B31" i="48"/>
  <c r="F9" i="48"/>
  <c r="E9" i="48"/>
  <c r="E8" i="48" s="1"/>
  <c r="D9" i="48"/>
  <c r="C9" i="48"/>
  <c r="B9" i="48"/>
  <c r="G8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20" i="46"/>
  <c r="G18" i="46" s="1"/>
  <c r="F20" i="46"/>
  <c r="E20" i="46"/>
  <c r="D20" i="46"/>
  <c r="C20" i="46"/>
  <c r="B20" i="46"/>
  <c r="A20" i="46"/>
  <c r="G19" i="46"/>
  <c r="F19" i="46"/>
  <c r="F18" i="46" s="1"/>
  <c r="E19" i="46"/>
  <c r="D19" i="46"/>
  <c r="D18" i="46" s="1"/>
  <c r="C19" i="46"/>
  <c r="B19" i="46"/>
  <c r="B18" i="46" s="1"/>
  <c r="A19" i="46"/>
  <c r="E18" i="46"/>
  <c r="C18" i="46"/>
  <c r="G17" i="46"/>
  <c r="F17" i="46"/>
  <c r="E17" i="46"/>
  <c r="D17" i="46"/>
  <c r="C17" i="46"/>
  <c r="B17" i="46"/>
  <c r="G14" i="46"/>
  <c r="E14" i="46"/>
  <c r="C14" i="46"/>
  <c r="A14" i="46"/>
  <c r="F13" i="46"/>
  <c r="D13" i="46"/>
  <c r="B13" i="46"/>
  <c r="A13" i="46"/>
  <c r="G11" i="46"/>
  <c r="F11" i="46"/>
  <c r="E11" i="46"/>
  <c r="D11" i="46"/>
  <c r="C11" i="46"/>
  <c r="B11" i="46"/>
  <c r="G8" i="46"/>
  <c r="E8" i="46"/>
  <c r="C8" i="46"/>
  <c r="A8" i="46"/>
  <c r="F7" i="46"/>
  <c r="D7" i="46"/>
  <c r="B7" i="46"/>
  <c r="A7" i="46"/>
  <c r="G5" i="46"/>
  <c r="F5" i="46"/>
  <c r="E5" i="46"/>
  <c r="D5" i="46"/>
  <c r="C5" i="46"/>
  <c r="B5" i="46"/>
  <c r="G20" i="43"/>
  <c r="G18" i="43" s="1"/>
  <c r="F20" i="43"/>
  <c r="E20" i="43"/>
  <c r="D20" i="43"/>
  <c r="C20" i="43"/>
  <c r="C18" i="43" s="1"/>
  <c r="B20" i="43"/>
  <c r="A20" i="43"/>
  <c r="G19" i="43"/>
  <c r="F19" i="43"/>
  <c r="F18" i="43" s="1"/>
  <c r="E19" i="43"/>
  <c r="D19" i="43"/>
  <c r="D18" i="43" s="1"/>
  <c r="C19" i="43"/>
  <c r="B19" i="43"/>
  <c r="B18" i="43" s="1"/>
  <c r="A19" i="43"/>
  <c r="E18" i="43"/>
  <c r="G17" i="43"/>
  <c r="F17" i="43"/>
  <c r="E17" i="43"/>
  <c r="D17" i="43"/>
  <c r="C17" i="43"/>
  <c r="B17" i="43"/>
  <c r="G14" i="43"/>
  <c r="E14" i="43"/>
  <c r="C14" i="43"/>
  <c r="A14" i="43"/>
  <c r="F13" i="43"/>
  <c r="D13" i="43"/>
  <c r="B13" i="43"/>
  <c r="A13" i="43"/>
  <c r="G11" i="43"/>
  <c r="F11" i="43"/>
  <c r="E11" i="43"/>
  <c r="D11" i="43"/>
  <c r="C11" i="43"/>
  <c r="B11" i="43"/>
  <c r="G8" i="43"/>
  <c r="E8" i="43"/>
  <c r="C8" i="43"/>
  <c r="A8" i="43"/>
  <c r="F7" i="43"/>
  <c r="D7" i="43"/>
  <c r="B7" i="43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87" i="31"/>
  <c r="B87" i="31"/>
  <c r="C77" i="31"/>
  <c r="B77" i="31"/>
  <c r="C75" i="31"/>
  <c r="B75" i="31"/>
  <c r="C70" i="31"/>
  <c r="B70" i="31"/>
  <c r="D69" i="31"/>
  <c r="C67" i="31"/>
  <c r="B67" i="31"/>
  <c r="C63" i="31"/>
  <c r="B63" i="31"/>
  <c r="C61" i="31"/>
  <c r="B61" i="31"/>
  <c r="C55" i="31"/>
  <c r="B55" i="31"/>
  <c r="C48" i="31"/>
  <c r="B48" i="31"/>
  <c r="D47" i="31"/>
  <c r="C44" i="31"/>
  <c r="B44" i="31"/>
  <c r="C40" i="31"/>
  <c r="B40" i="31"/>
  <c r="C32" i="31"/>
  <c r="B32" i="31"/>
  <c r="D31" i="31"/>
  <c r="C29" i="31"/>
  <c r="B29" i="31"/>
  <c r="C10" i="31"/>
  <c r="B10" i="31"/>
  <c r="D9" i="31"/>
  <c r="A2" i="31"/>
  <c r="C87" i="30"/>
  <c r="B87" i="30"/>
  <c r="C77" i="30"/>
  <c r="B77" i="30"/>
  <c r="C75" i="30"/>
  <c r="B75" i="30"/>
  <c r="C70" i="30"/>
  <c r="B70" i="30"/>
  <c r="D69" i="30"/>
  <c r="C67" i="30"/>
  <c r="B67" i="30"/>
  <c r="C63" i="30"/>
  <c r="B63" i="30"/>
  <c r="B54" i="30" s="1"/>
  <c r="C55" i="30"/>
  <c r="B55" i="30"/>
  <c r="D54" i="30"/>
  <c r="C51" i="30"/>
  <c r="B51" i="30"/>
  <c r="C47" i="30"/>
  <c r="B47" i="30"/>
  <c r="C45" i="30"/>
  <c r="B45" i="30"/>
  <c r="C39" i="30"/>
  <c r="B39" i="30"/>
  <c r="C32" i="30"/>
  <c r="C31" i="30" s="1"/>
  <c r="B32" i="30"/>
  <c r="D31" i="30"/>
  <c r="B31" i="30"/>
  <c r="C29" i="30"/>
  <c r="C9" i="30" s="1"/>
  <c r="B29" i="30"/>
  <c r="C10" i="30"/>
  <c r="B10" i="30"/>
  <c r="B9" i="30" s="1"/>
  <c r="D9" i="30"/>
  <c r="D8" i="30" s="1"/>
  <c r="A2" i="30"/>
  <c r="C23" i="29"/>
  <c r="B23" i="29"/>
  <c r="C19" i="29"/>
  <c r="B19" i="29"/>
  <c r="D18" i="29"/>
  <c r="C18" i="29"/>
  <c r="C7" i="29" s="1"/>
  <c r="C12" i="29"/>
  <c r="B12" i="29"/>
  <c r="C9" i="29"/>
  <c r="C8" i="29" s="1"/>
  <c r="B9" i="29"/>
  <c r="D8" i="29"/>
  <c r="B8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C24" i="26" s="1"/>
  <c r="B32" i="26"/>
  <c r="G25" i="26"/>
  <c r="F25" i="26"/>
  <c r="E25" i="26"/>
  <c r="E24" i="26" s="1"/>
  <c r="D25" i="26"/>
  <c r="D24" i="26" s="1"/>
  <c r="C25" i="26"/>
  <c r="B25" i="26"/>
  <c r="G24" i="26"/>
  <c r="F24" i="26"/>
  <c r="B24" i="26"/>
  <c r="H21" i="26"/>
  <c r="H8" i="26"/>
  <c r="G8" i="26"/>
  <c r="F8" i="26"/>
  <c r="E8" i="26"/>
  <c r="D8" i="26"/>
  <c r="C8" i="26"/>
  <c r="B8" i="26"/>
  <c r="H5" i="26"/>
  <c r="C31" i="25"/>
  <c r="B31" i="25"/>
  <c r="B23" i="25" s="1"/>
  <c r="C24" i="25"/>
  <c r="C23" i="25" s="1"/>
  <c r="B24" i="25"/>
  <c r="D21" i="25"/>
  <c r="B21" i="25"/>
  <c r="D7" i="25"/>
  <c r="C7" i="25"/>
  <c r="B7" i="25"/>
  <c r="D5" i="25"/>
  <c r="A2" i="25"/>
  <c r="D7" i="24"/>
  <c r="C7" i="24"/>
  <c r="B7" i="24"/>
  <c r="A2" i="24"/>
  <c r="G25" i="21"/>
  <c r="F25" i="21"/>
  <c r="E25" i="21"/>
  <c r="D25" i="21"/>
  <c r="C25" i="21"/>
  <c r="B25" i="21"/>
  <c r="B20" i="21" s="1"/>
  <c r="G21" i="21"/>
  <c r="F21" i="21"/>
  <c r="E21" i="21"/>
  <c r="E20" i="21" s="1"/>
  <c r="D21" i="21"/>
  <c r="C21" i="21"/>
  <c r="B21" i="21"/>
  <c r="G20" i="21"/>
  <c r="F20" i="21"/>
  <c r="D20" i="21"/>
  <c r="C20" i="21"/>
  <c r="H17" i="21"/>
  <c r="H13" i="21"/>
  <c r="H12" i="21"/>
  <c r="H11" i="21"/>
  <c r="G7" i="21"/>
  <c r="F7" i="21"/>
  <c r="E7" i="21"/>
  <c r="D7" i="21"/>
  <c r="C7" i="21"/>
  <c r="B7" i="21"/>
  <c r="H4" i="21"/>
  <c r="C27" i="20"/>
  <c r="B27" i="20"/>
  <c r="B22" i="20" s="1"/>
  <c r="C23" i="20"/>
  <c r="C22" i="20" s="1"/>
  <c r="B23" i="20"/>
  <c r="D20" i="20"/>
  <c r="B20" i="20"/>
  <c r="D7" i="20"/>
  <c r="C7" i="20"/>
  <c r="B7" i="20"/>
  <c r="D5" i="20"/>
  <c r="A2" i="20"/>
  <c r="D7" i="19"/>
  <c r="C7" i="19"/>
  <c r="B7" i="19"/>
  <c r="A2" i="19"/>
  <c r="C18" i="18"/>
  <c r="B18" i="18"/>
  <c r="C15" i="18"/>
  <c r="B15" i="18"/>
  <c r="C14" i="18"/>
  <c r="B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C18" i="13"/>
  <c r="B18" i="13"/>
  <c r="C12" i="13"/>
  <c r="B12" i="13"/>
  <c r="C10" i="13"/>
  <c r="A10" i="13" s="1"/>
  <c r="C6" i="13"/>
  <c r="B6" i="13"/>
  <c r="C20" i="12"/>
  <c r="B20" i="12"/>
  <c r="A20" i="12"/>
  <c r="C19" i="12"/>
  <c r="B19" i="12"/>
  <c r="A19" i="12"/>
  <c r="A18" i="12"/>
  <c r="C17" i="12"/>
  <c r="B17" i="12"/>
  <c r="C14" i="12"/>
  <c r="B14" i="12"/>
  <c r="A14" i="12"/>
  <c r="C13" i="12"/>
  <c r="B13" i="12"/>
  <c r="A13" i="12"/>
  <c r="A12" i="12"/>
  <c r="C11" i="12"/>
  <c r="B11" i="12"/>
  <c r="A8" i="12"/>
  <c r="C7" i="12"/>
  <c r="B7" i="12"/>
  <c r="A7" i="12"/>
  <c r="A6" i="12"/>
  <c r="C5" i="12"/>
  <c r="B5" i="12"/>
  <c r="C18" i="11"/>
  <c r="B18" i="11"/>
  <c r="C12" i="11"/>
  <c r="B12" i="11"/>
  <c r="C10" i="11"/>
  <c r="A10" i="11" s="1"/>
  <c r="C6" i="11"/>
  <c r="B6" i="11"/>
  <c r="B86" i="8"/>
  <c r="B76" i="8"/>
  <c r="B74" i="8"/>
  <c r="B69" i="8"/>
  <c r="C68" i="8"/>
  <c r="B66" i="8"/>
  <c r="B62" i="8"/>
  <c r="B54" i="8"/>
  <c r="C53" i="8"/>
  <c r="B50" i="8"/>
  <c r="B46" i="8"/>
  <c r="B44" i="8"/>
  <c r="B38" i="8"/>
  <c r="B31" i="8"/>
  <c r="C30" i="8"/>
  <c r="B28" i="8"/>
  <c r="B9" i="8"/>
  <c r="C8" i="8"/>
  <c r="B86" i="7"/>
  <c r="B76" i="7"/>
  <c r="B74" i="7"/>
  <c r="B69" i="7"/>
  <c r="C68" i="7"/>
  <c r="B66" i="7"/>
  <c r="B62" i="7"/>
  <c r="B54" i="7"/>
  <c r="C53" i="7"/>
  <c r="B50" i="7"/>
  <c r="B46" i="7"/>
  <c r="B44" i="7"/>
  <c r="B38" i="7"/>
  <c r="B31" i="7"/>
  <c r="C30" i="7"/>
  <c r="B28" i="7"/>
  <c r="B9" i="7"/>
  <c r="C8" i="7"/>
  <c r="B86" i="6"/>
  <c r="B76" i="6"/>
  <c r="B74" i="6"/>
  <c r="B69" i="6"/>
  <c r="C68" i="6"/>
  <c r="B66" i="6"/>
  <c r="B62" i="6"/>
  <c r="B60" i="6"/>
  <c r="B54" i="6"/>
  <c r="B47" i="6"/>
  <c r="C46" i="6"/>
  <c r="B43" i="6"/>
  <c r="B39" i="6"/>
  <c r="B31" i="6"/>
  <c r="C30" i="6"/>
  <c r="B28" i="6"/>
  <c r="B9" i="6"/>
  <c r="C8" i="6"/>
  <c r="C4" i="6"/>
  <c r="B86" i="5"/>
  <c r="B76" i="5"/>
  <c r="B74" i="5"/>
  <c r="B69" i="5"/>
  <c r="C68" i="5"/>
  <c r="B66" i="5"/>
  <c r="B62" i="5"/>
  <c r="B60" i="5"/>
  <c r="B54" i="5"/>
  <c r="B47" i="5"/>
  <c r="C46" i="5"/>
  <c r="B43" i="5"/>
  <c r="B39" i="5"/>
  <c r="B31" i="5"/>
  <c r="C30" i="5"/>
  <c r="B28" i="5"/>
  <c r="B9" i="5"/>
  <c r="C8" i="5"/>
  <c r="D53" i="30" l="1"/>
  <c r="C69" i="30"/>
  <c r="C54" i="30"/>
  <c r="D8" i="49"/>
  <c r="G7" i="49"/>
  <c r="G65" i="49"/>
  <c r="D33" i="49"/>
  <c r="D7" i="49" s="1"/>
  <c r="C8" i="49"/>
  <c r="C7" i="49" s="1"/>
  <c r="C33" i="49"/>
  <c r="B8" i="49"/>
  <c r="F8" i="49"/>
  <c r="C8" i="48"/>
  <c r="C66" i="48"/>
  <c r="E66" i="48"/>
  <c r="B66" i="48"/>
  <c r="B8" i="30"/>
  <c r="C53" i="30"/>
  <c r="B69" i="30"/>
  <c r="F7" i="49"/>
  <c r="B33" i="49"/>
  <c r="B7" i="49" s="1"/>
  <c r="B86" i="49"/>
  <c r="F86" i="49"/>
  <c r="E86" i="49"/>
  <c r="D86" i="49"/>
  <c r="B66" i="49"/>
  <c r="B65" i="49" s="1"/>
  <c r="F66" i="49"/>
  <c r="F65" i="49" s="1"/>
  <c r="E66" i="49"/>
  <c r="C66" i="49"/>
  <c r="E86" i="48"/>
  <c r="G7" i="48"/>
  <c r="D8" i="48"/>
  <c r="C86" i="48"/>
  <c r="C65" i="48" s="1"/>
  <c r="B8" i="48"/>
  <c r="F8" i="48"/>
  <c r="C33" i="48"/>
  <c r="C7" i="48" s="1"/>
  <c r="E33" i="48"/>
  <c r="E7" i="48" s="1"/>
  <c r="D8" i="31"/>
  <c r="B31" i="31"/>
  <c r="B47" i="31"/>
  <c r="C9" i="31"/>
  <c r="D46" i="31"/>
  <c r="C69" i="31"/>
  <c r="C7" i="7"/>
  <c r="B8" i="7"/>
  <c r="B30" i="7"/>
  <c r="B68" i="7"/>
  <c r="B53" i="7"/>
  <c r="C52" i="7"/>
  <c r="C52" i="8"/>
  <c r="B68" i="8"/>
  <c r="B8" i="8"/>
  <c r="C7" i="8"/>
  <c r="C6" i="8" s="1"/>
  <c r="B30" i="8"/>
  <c r="B53" i="8"/>
  <c r="C12" i="12"/>
  <c r="C18" i="12"/>
  <c r="B18" i="12"/>
  <c r="B12" i="12"/>
  <c r="C45" i="6"/>
  <c r="B8" i="6"/>
  <c r="B30" i="6"/>
  <c r="C7" i="6"/>
  <c r="B46" i="6"/>
  <c r="B68" i="6"/>
  <c r="C45" i="5"/>
  <c r="B46" i="5"/>
  <c r="B8" i="5"/>
  <c r="C7" i="5"/>
  <c r="B30" i="5"/>
  <c r="B68" i="5"/>
  <c r="G4" i="47"/>
  <c r="C4" i="13"/>
  <c r="A4" i="13" s="1"/>
  <c r="C4" i="11"/>
  <c r="A4" i="11" s="1"/>
  <c r="C4" i="5"/>
  <c r="D6" i="46"/>
  <c r="E33" i="49"/>
  <c r="B53" i="30"/>
  <c r="C31" i="31"/>
  <c r="B69" i="31"/>
  <c r="B6" i="43"/>
  <c r="F12" i="46"/>
  <c r="D33" i="48"/>
  <c r="G65" i="48"/>
  <c r="B86" i="48"/>
  <c r="F86" i="48"/>
  <c r="F65" i="48" s="1"/>
  <c r="F14" i="46"/>
  <c r="B14" i="46"/>
  <c r="B12" i="46" s="1"/>
  <c r="E13" i="46"/>
  <c r="E12" i="46" s="1"/>
  <c r="D8" i="46"/>
  <c r="G7" i="46"/>
  <c r="G6" i="46" s="1"/>
  <c r="C7" i="46"/>
  <c r="C6" i="46" s="1"/>
  <c r="D14" i="43"/>
  <c r="D12" i="43" s="1"/>
  <c r="G13" i="43"/>
  <c r="G12" i="43" s="1"/>
  <c r="C13" i="43"/>
  <c r="C12" i="43" s="1"/>
  <c r="F8" i="43"/>
  <c r="F6" i="43" s="1"/>
  <c r="B8" i="43"/>
  <c r="E7" i="43"/>
  <c r="E6" i="43" s="1"/>
  <c r="C8" i="12"/>
  <c r="C6" i="12" s="1"/>
  <c r="B8" i="12"/>
  <c r="B6" i="12" s="1"/>
  <c r="D14" i="46"/>
  <c r="D12" i="46" s="1"/>
  <c r="G13" i="46"/>
  <c r="G12" i="46" s="1"/>
  <c r="C13" i="46"/>
  <c r="C12" i="46" s="1"/>
  <c r="F8" i="46"/>
  <c r="F6" i="46" s="1"/>
  <c r="B8" i="46"/>
  <c r="E7" i="46"/>
  <c r="E6" i="46" s="1"/>
  <c r="F14" i="43"/>
  <c r="F12" i="43" s="1"/>
  <c r="B14" i="43"/>
  <c r="E13" i="43"/>
  <c r="E12" i="43" s="1"/>
  <c r="D8" i="43"/>
  <c r="G7" i="43"/>
  <c r="G6" i="43" s="1"/>
  <c r="C7" i="43"/>
  <c r="C6" i="43" s="1"/>
  <c r="C86" i="49"/>
  <c r="C65" i="49" s="1"/>
  <c r="H7" i="21"/>
  <c r="B18" i="29"/>
  <c r="B7" i="29" s="1"/>
  <c r="C8" i="30"/>
  <c r="C7" i="30" s="1"/>
  <c r="B9" i="31"/>
  <c r="C47" i="31"/>
  <c r="D6" i="43"/>
  <c r="B12" i="43"/>
  <c r="B6" i="46"/>
  <c r="B33" i="48"/>
  <c r="B7" i="48" s="1"/>
  <c r="F33" i="48"/>
  <c r="D86" i="48"/>
  <c r="D65" i="48" s="1"/>
  <c r="E8" i="49"/>
  <c r="D66" i="49"/>
  <c r="B7" i="30" l="1"/>
  <c r="C8" i="31"/>
  <c r="D65" i="49"/>
  <c r="D6" i="49" s="1"/>
  <c r="G6" i="48"/>
  <c r="F7" i="48"/>
  <c r="B65" i="48"/>
  <c r="E65" i="48"/>
  <c r="E6" i="48" s="1"/>
  <c r="C6" i="7"/>
  <c r="F6" i="49"/>
  <c r="B6" i="49"/>
  <c r="B6" i="48"/>
  <c r="D7" i="48"/>
  <c r="D6" i="48" s="1"/>
  <c r="C6" i="48"/>
  <c r="E65" i="49"/>
  <c r="E7" i="49"/>
  <c r="C6" i="49"/>
  <c r="F6" i="48"/>
  <c r="B46" i="31"/>
  <c r="B8" i="31"/>
  <c r="C46" i="31"/>
  <c r="B52" i="7"/>
  <c r="B7" i="7"/>
  <c r="B7" i="8"/>
  <c r="B52" i="8"/>
  <c r="B7" i="6"/>
  <c r="B45" i="6"/>
  <c r="B6" i="6" s="1"/>
  <c r="B45" i="5"/>
  <c r="B7" i="5"/>
  <c r="C7" i="31" l="1"/>
  <c r="E6" i="49"/>
  <c r="B7" i="31"/>
  <c r="B6" i="7"/>
  <c r="B6" i="8"/>
  <c r="B6" i="5"/>
</calcChain>
</file>

<file path=xl/sharedStrings.xml><?xml version="1.0" encoding="utf-8"?>
<sst xmlns="http://schemas.openxmlformats.org/spreadsheetml/2006/main" count="1170" uniqueCount="192">
  <si>
    <t>ОВДП (3 - річні)</t>
  </si>
  <si>
    <t xml:space="preserve">            ОВДП (8 - річні)</t>
  </si>
  <si>
    <t>ОВДП (9 - місячні)</t>
  </si>
  <si>
    <t>грн.</t>
  </si>
  <si>
    <t>2. Заборгованість за позиками, одержаними від органів управління іноземних держав</t>
  </si>
  <si>
    <t>2021-31.12.2060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</si>
  <si>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</si>
  <si>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</si>
  <si>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</si>
  <si>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</si>
  <si>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</si>
  <si>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</si>
  <si>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 xml:space="preserve">            ОВДП (12 - місячні)</t>
  </si>
  <si>
    <t>Внутрішній борг за випущеними цінними паперами</t>
  </si>
  <si>
    <t>Deutsche Bank AG London</t>
  </si>
  <si>
    <t>Облігації ДП "ФІНІНПРО" (5 - річні)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</si>
  <si>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</si>
  <si>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</si>
  <si>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</si>
  <si>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ОЗДП 2003 року</t>
  </si>
  <si>
    <t>Державний та гарантований державою борг України за станом на ReportDate 
(за типом боргу)</t>
  </si>
  <si>
    <t>Облігації ХДАВП (6 -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</si>
  <si>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</si>
  <si>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</si>
  <si>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</si>
  <si>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</si>
  <si>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ОЗДП 2005 року</t>
  </si>
  <si>
    <t>Державний та гарантований державою борг України</t>
  </si>
  <si>
    <t>ОВДП (6 - річні)</t>
  </si>
  <si>
    <t>Європейське Співтовариство</t>
  </si>
  <si>
    <t>ПАТ АБ "Укргазбанк"</t>
  </si>
  <si>
    <t>Сбербанк Росії</t>
  </si>
  <si>
    <t>ОЗДП 2006 року</t>
  </si>
  <si>
    <t xml:space="preserve">      Гарантований внутрішній борг</t>
  </si>
  <si>
    <t>ОЗДП 2007 року</t>
  </si>
  <si>
    <t>Долар США</t>
  </si>
  <si>
    <t>Німеччина</t>
  </si>
  <si>
    <t>Aquasafety Invest plc</t>
  </si>
  <si>
    <t>JSC VTB Bank</t>
  </si>
  <si>
    <t>ОВДП (6 - місячні)</t>
  </si>
  <si>
    <t xml:space="preserve">            Казначейські зобов'язання</t>
  </si>
  <si>
    <t>Облігації Укравтодору (3 - річні)</t>
  </si>
  <si>
    <t xml:space="preserve">            ОВДП (4 - річні)</t>
  </si>
  <si>
    <t>курс до UAH</t>
  </si>
  <si>
    <t>ОВДП (11 - річні)</t>
  </si>
  <si>
    <t>Сессия</t>
  </si>
  <si>
    <t>Облігації ДІУ (10 - річні)</t>
  </si>
  <si>
    <t>(за ознакою умовності)</t>
  </si>
  <si>
    <t>млрд. дол.США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</si>
  <si>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</si>
  <si>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</si>
  <si>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</si>
  <si>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Казначейські зобов'язання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</si>
  <si>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</si>
  <si>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</si>
  <si>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</si>
  <si>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</si>
  <si>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Векселі Укравтодору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</si>
  <si>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</si>
  <si>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</si>
  <si>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Франція</t>
  </si>
  <si>
    <t>2017-2021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</si>
  <si>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</si>
  <si>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</si>
  <si>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</si>
  <si>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</si>
  <si>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</si>
  <si>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</si>
  <si>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</si>
  <si>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</si>
  <si>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</si>
  <si>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Внутрішня заборгованість, не віднесена до інших категорій</t>
  </si>
  <si>
    <t>ОВДП (12 - місячні)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</si>
  <si>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</si>
  <si>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</si>
  <si>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</si>
  <si>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</si>
  <si>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</si>
  <si>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Гарантований зовнішній борг</t>
  </si>
  <si>
    <t>2016.01.31-2016.12.31</t>
  </si>
  <si>
    <t>Зовнішній борг</t>
  </si>
  <si>
    <t>млрд. грн.</t>
  </si>
  <si>
    <t>Борг, по якому сплата відсотків здійснюється за плаваючими процентними ставками</t>
  </si>
  <si>
    <t>Облігації ДП КАЗ "Авіант" (5 - річні)</t>
  </si>
  <si>
    <t xml:space="preserve">            ОВДП (1 - місячні)</t>
  </si>
  <si>
    <t xml:space="preserve">            ОВДП (9 - річні)</t>
  </si>
  <si>
    <t>ОВДП (4 -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</si>
  <si>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</si>
  <si>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</si>
  <si>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</si>
  <si>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</si>
  <si>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</si>
  <si>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</si>
  <si>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</si>
  <si>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</si>
  <si>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</si>
  <si>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</si>
  <si>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</si>
  <si>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</si>
  <si>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</si>
  <si>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</si>
  <si>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</si>
  <si>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</si>
  <si>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</si>
  <si>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a2d0a168-7aac-427f-b7e7-d42bac1e6b1b</t>
  </si>
  <si>
    <t>Японія</t>
  </si>
  <si>
    <t>Італія</t>
  </si>
  <si>
    <t>ВАТ "Державний ощадний банк України"</t>
  </si>
  <si>
    <t xml:space="preserve">            ОВДП (11 - річні)</t>
  </si>
  <si>
    <t>ОВДП (7 - річні)</t>
  </si>
  <si>
    <t>курс до USD</t>
  </si>
  <si>
    <t>Середній термін обігу, років</t>
  </si>
  <si>
    <t>ОЗДП 2010 року</t>
  </si>
  <si>
    <t xml:space="preserve">         в т.ч. ОЗДП</t>
  </si>
  <si>
    <t>Гарантований державою борг</t>
  </si>
  <si>
    <t>ОЗДП 2011 року</t>
  </si>
  <si>
    <t>ОЗДП 2012 року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</si>
  <si>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</si>
  <si>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</si>
  <si>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</si>
  <si>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</si>
  <si>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</si>
  <si>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</si>
  <si>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</si>
  <si>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>Облігації НАК "Нафтогаз" (5 - річні)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</si>
  <si>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</si>
  <si>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</si>
  <si>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</si>
  <si>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</si>
  <si>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</si>
  <si>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</si>
  <si>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</si>
  <si>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</si>
  <si>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</si>
  <si>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</si>
  <si>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</si>
  <si>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</si>
  <si>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</si>
  <si>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>Внутрішній борг перед банківськими та іншими фінансовими установами</t>
  </si>
  <si>
    <t>Облігації Укравтодору (12 - місячні)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</si>
  <si>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</si>
  <si>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</si>
  <si>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</si>
  <si>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</si>
  <si>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</si>
  <si>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</si>
  <si>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</si>
  <si>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</si>
  <si>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>Середня ставка,
 %</t>
  </si>
  <si>
    <t>Зміна структури</t>
  </si>
  <si>
    <t>Облігації ХДАВП (5 - річні)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</si>
  <si>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</si>
  <si>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</si>
  <si>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</si>
  <si>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</si>
  <si>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>ВАТ "Газпромбанк"</t>
  </si>
  <si>
    <t>Облігації ДП "ФІНІНПРО" (7 -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</si>
  <si>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</si>
  <si>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</si>
  <si>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</si>
  <si>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</si>
  <si>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</si>
  <si>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</si>
  <si>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</si>
  <si>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</si>
  <si>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</si>
  <si>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</si>
  <si>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</si>
  <si>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</si>
  <si>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</si>
  <si>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Державний та гарантований державою борг України за останні 5 років</t>
  </si>
  <si>
    <t>VTB Capital PLC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</si>
  <si>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</si>
  <si>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</si>
  <si>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</si>
  <si>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</si>
  <si>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</si>
  <si>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</si>
  <si>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</si>
  <si>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</si>
  <si>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Облігації ДІУ (7 - річні)</t>
  </si>
  <si>
    <t xml:space="preserve"> </t>
  </si>
  <si>
    <t>ОВДП (1 - місячні)</t>
  </si>
  <si>
    <t xml:space="preserve">            ОВДП (15 - річні)</t>
  </si>
  <si>
    <t>Зовнішній борг, не віднесений до інших категорій</t>
  </si>
  <si>
    <t>Державний та гарантований державою борг України за поточний рік</t>
  </si>
  <si>
    <t>STOP</t>
  </si>
  <si>
    <t>офіційний курс НБУ  25,151769 грн./дол.США</t>
  </si>
  <si>
    <t>млн. одиниць</t>
  </si>
  <si>
    <t>млн. грн.</t>
  </si>
  <si>
    <t>млн. дол. США</t>
  </si>
  <si>
    <t>млн. дол.США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</si>
</sst>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8"/>
      <name val="Arial Cyr"/>
      <charset val="204"/>
    </font>
    <font>
      <b/>
      <sz val="10"/>
      <color indexed="9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9" fontId="30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</cellStyleXfs>
  <cellXfs count="288">
    <xf numFmtId="0" fontId="0" fillId="0" borderId="0" xfId="0"/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4" fillId="0" borderId="0" xfId="0" applyFont="1" applyAlignme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49" fontId="6" fillId="0" borderId="0" xfId="0" applyNumberFormat="1" applyFont="1"/>
    <xf numFmtId="165" fontId="7" fillId="8" borderId="1" xfId="0" applyNumberFormat="1" applyFont="1" applyFill="1" applyBorder="1" applyAlignment="1">
      <alignment horizontal="right"/>
    </xf>
    <xf numFmtId="10" fontId="8" fillId="9" borderId="1" xfId="0" applyNumberFormat="1" applyFont="1" applyFill="1" applyBorder="1" applyAlignment="1"/>
    <xf numFmtId="10" fontId="6" fillId="8" borderId="1" xfId="0" applyNumberFormat="1" applyFont="1" applyFill="1" applyBorder="1" applyAlignment="1"/>
    <xf numFmtId="165" fontId="9" fillId="8" borderId="1" xfId="1" applyNumberFormat="1" applyFont="1" applyFill="1" applyBorder="1" applyAlignment="1">
      <alignment horizontal="center" vertical="center"/>
    </xf>
    <xf numFmtId="0" fontId="6" fillId="0" borderId="0" xfId="0" applyNumberFormat="1" applyFont="1" applyAlignment="1"/>
    <xf numFmtId="4" fontId="6" fillId="0" borderId="1" xfId="0" applyNumberFormat="1" applyFont="1" applyBorder="1"/>
    <xf numFmtId="49" fontId="8" fillId="0" borderId="1" xfId="0" applyNumberFormat="1" applyFont="1" applyBorder="1" applyAlignment="1">
      <alignment horizontal="left" vertical="center"/>
    </xf>
    <xf numFmtId="0" fontId="7" fillId="8" borderId="1" xfId="0" applyFont="1" applyFill="1" applyBorder="1" applyAlignment="1">
      <alignment horizontal="left" indent="4"/>
    </xf>
    <xf numFmtId="164" fontId="11" fillId="10" borderId="1" xfId="2" applyNumberFormat="1" applyFont="1" applyFill="1" applyBorder="1" applyAlignment="1">
      <alignment horizontal="right" vertical="center"/>
    </xf>
    <xf numFmtId="4" fontId="10" fillId="8" borderId="1" xfId="0" applyNumberFormat="1" applyFont="1" applyFill="1" applyBorder="1" applyAlignment="1">
      <alignment horizontal="center" vertical="center" wrapText="1"/>
    </xf>
    <xf numFmtId="4" fontId="12" fillId="11" borderId="1" xfId="0" applyNumberFormat="1" applyFont="1" applyFill="1" applyBorder="1" applyAlignment="1"/>
    <xf numFmtId="10" fontId="7" fillId="8" borderId="1" xfId="0" applyNumberFormat="1" applyFont="1" applyFill="1" applyBorder="1" applyAlignment="1">
      <alignment horizontal="right" vertical="center"/>
    </xf>
    <xf numFmtId="10" fontId="13" fillId="12" borderId="1" xfId="12" applyNumberFormat="1" applyFont="1" applyFill="1" applyBorder="1" applyAlignment="1">
      <alignment horizontal="right" vertical="center"/>
    </xf>
    <xf numFmtId="164" fontId="12" fillId="8" borderId="1" xfId="4" applyNumberFormat="1" applyFont="1" applyFill="1" applyBorder="1" applyAlignment="1">
      <alignment horizontal="right" vertical="center"/>
    </xf>
    <xf numFmtId="10" fontId="9" fillId="8" borderId="1" xfId="1" applyNumberFormat="1" applyFont="1" applyFill="1" applyBorder="1" applyAlignment="1"/>
    <xf numFmtId="4" fontId="7" fillId="8" borderId="1" xfId="0" applyNumberFormat="1" applyFont="1" applyFill="1" applyBorder="1" applyAlignment="1">
      <alignment horizontal="right"/>
    </xf>
    <xf numFmtId="0" fontId="14" fillId="0" borderId="0" xfId="0" applyFont="1" applyAlignment="1"/>
    <xf numFmtId="49" fontId="15" fillId="8" borderId="1" xfId="0" applyNumberFormat="1" applyFont="1" applyFill="1" applyBorder="1" applyAlignment="1">
      <alignment horizontal="left" vertical="center" indent="1"/>
    </xf>
    <xf numFmtId="4" fontId="9" fillId="8" borderId="1" xfId="1" applyNumberFormat="1" applyFont="1" applyFill="1" applyBorder="1" applyAlignment="1">
      <alignment horizontal="center" vertical="center"/>
    </xf>
    <xf numFmtId="166" fontId="0" fillId="0" borderId="0" xfId="0" applyNumberFormat="1"/>
    <xf numFmtId="4" fontId="16" fillId="13" borderId="1" xfId="0" applyNumberFormat="1" applyFont="1" applyFill="1" applyBorder="1" applyAlignment="1"/>
    <xf numFmtId="49" fontId="12" fillId="11" borderId="1" xfId="3" applyNumberFormat="1" applyFont="1" applyFill="1" applyBorder="1" applyAlignment="1">
      <alignment horizontal="left" vertical="center" indent="1"/>
    </xf>
    <xf numFmtId="0" fontId="9" fillId="0" borderId="0" xfId="1" applyFont="1"/>
    <xf numFmtId="49" fontId="7" fillId="8" borderId="1" xfId="0" applyNumberFormat="1" applyFont="1" applyFill="1" applyBorder="1" applyAlignment="1">
      <alignment horizontal="left" vertical="center"/>
    </xf>
    <xf numFmtId="49" fontId="13" fillId="12" borderId="1" xfId="12" applyNumberFormat="1" applyFont="1" applyFill="1" applyBorder="1" applyAlignment="1">
      <alignment horizontal="left" vertical="center"/>
    </xf>
    <xf numFmtId="165" fontId="3" fillId="6" borderId="1" xfId="11" applyNumberFormat="1" applyBorder="1" applyAlignment="1">
      <alignment horizontal="right"/>
    </xf>
    <xf numFmtId="164" fontId="17" fillId="6" borderId="1" xfId="11" applyNumberFormat="1" applyFont="1" applyBorder="1" applyAlignment="1">
      <alignment horizontal="right" vertical="center"/>
    </xf>
    <xf numFmtId="10" fontId="13" fillId="14" borderId="1" xfId="12" applyNumberFormat="1" applyFont="1" applyFill="1" applyBorder="1" applyAlignment="1">
      <alignment horizontal="right" vertical="center"/>
    </xf>
    <xf numFmtId="10" fontId="3" fillId="14" borderId="1" xfId="12" applyNumberFormat="1" applyFill="1" applyBorder="1" applyAlignment="1">
      <alignment horizontal="right" vertical="center"/>
    </xf>
    <xf numFmtId="4" fontId="17" fillId="6" borderId="1" xfId="11" applyNumberFormat="1" applyFont="1" applyBorder="1"/>
    <xf numFmtId="49" fontId="13" fillId="14" borderId="1" xfId="12" applyNumberFormat="1" applyFont="1" applyFill="1" applyBorder="1" applyAlignment="1">
      <alignment horizontal="left" vertical="center"/>
    </xf>
    <xf numFmtId="10" fontId="3" fillId="6" borderId="1" xfId="11" applyNumberFormat="1" applyBorder="1" applyAlignment="1">
      <alignment horizontal="right" vertical="center"/>
    </xf>
    <xf numFmtId="4" fontId="3" fillId="6" borderId="1" xfId="11" applyNumberFormat="1" applyBorder="1" applyAlignment="1">
      <alignment horizontal="right"/>
    </xf>
    <xf numFmtId="49" fontId="3" fillId="14" borderId="1" xfId="12" applyNumberFormat="1" applyFill="1" applyBorder="1" applyAlignment="1">
      <alignment horizontal="left" vertical="center"/>
    </xf>
    <xf numFmtId="0" fontId="19" fillId="0" borderId="0" xfId="0" applyFont="1"/>
    <xf numFmtId="49" fontId="9" fillId="16" borderId="1" xfId="1" applyNumberFormat="1" applyFont="1" applyFill="1" applyBorder="1" applyAlignment="1">
      <alignment horizontal="center" vertical="center" wrapText="1"/>
    </xf>
    <xf numFmtId="166" fontId="9" fillId="8" borderId="1" xfId="1" applyNumberFormat="1" applyFont="1" applyFill="1" applyBorder="1" applyAlignment="1">
      <alignment horizontal="center" vertical="center"/>
    </xf>
    <xf numFmtId="49" fontId="3" fillId="6" borderId="1" xfId="11" applyNumberFormat="1" applyBorder="1" applyAlignment="1">
      <alignment horizontal="left" vertical="center"/>
    </xf>
    <xf numFmtId="10" fontId="15" fillId="8" borderId="1" xfId="0" applyNumberFormat="1" applyFont="1" applyFill="1" applyBorder="1" applyAlignment="1">
      <alignment horizontal="right" vertical="center"/>
    </xf>
    <xf numFmtId="49" fontId="20" fillId="9" borderId="1" xfId="9" applyNumberFormat="1" applyFont="1" applyFill="1" applyBorder="1" applyAlignment="1">
      <alignment horizontal="left" vertical="center" indent="1"/>
    </xf>
    <xf numFmtId="10" fontId="3" fillId="12" borderId="1" xfId="12" applyNumberFormat="1" applyFont="1" applyFill="1" applyBorder="1" applyAlignment="1">
      <alignment horizontal="right"/>
    </xf>
    <xf numFmtId="164" fontId="20" fillId="9" borderId="1" xfId="9" applyNumberFormat="1" applyFont="1" applyFill="1" applyBorder="1" applyAlignment="1">
      <alignment horizontal="right"/>
    </xf>
    <xf numFmtId="0" fontId="19" fillId="0" borderId="0" xfId="0" applyFont="1" applyAlignment="1"/>
    <xf numFmtId="0" fontId="6" fillId="0" borderId="0" xfId="0" applyFont="1"/>
    <xf numFmtId="10" fontId="3" fillId="14" borderId="1" xfId="13" applyNumberFormat="1" applyFont="1" applyFill="1" applyBorder="1" applyAlignment="1">
      <alignment horizontal="right" vertical="center"/>
    </xf>
    <xf numFmtId="49" fontId="3" fillId="12" borderId="1" xfId="12" applyNumberFormat="1" applyFont="1" applyFill="1" applyBorder="1" applyAlignment="1">
      <alignment horizontal="left"/>
    </xf>
    <xf numFmtId="49" fontId="9" fillId="8" borderId="1" xfId="1" applyNumberFormat="1" applyFont="1" applyFill="1" applyBorder="1" applyAlignment="1">
      <alignment horizontal="center" vertical="center" wrapText="1"/>
    </xf>
    <xf numFmtId="10" fontId="9" fillId="8" borderId="1" xfId="1" applyNumberFormat="1" applyFont="1" applyFill="1" applyBorder="1" applyAlignment="1">
      <alignment horizontal="center"/>
    </xf>
    <xf numFmtId="165" fontId="6" fillId="0" borderId="0" xfId="0" applyNumberFormat="1" applyFont="1"/>
    <xf numFmtId="0" fontId="14" fillId="0" borderId="0" xfId="0" applyFont="1" applyAlignment="1">
      <alignment horizontal="center"/>
    </xf>
    <xf numFmtId="10" fontId="8" fillId="15" borderId="1" xfId="0" applyNumberFormat="1" applyFont="1" applyFill="1" applyBorder="1" applyAlignment="1"/>
    <xf numFmtId="4" fontId="6" fillId="8" borderId="1" xfId="4" applyNumberFormat="1" applyFont="1" applyFill="1" applyBorder="1" applyAlignment="1">
      <alignment horizontal="right" vertical="center"/>
    </xf>
    <xf numFmtId="49" fontId="9" fillId="8" borderId="1" xfId="4" applyNumberFormat="1" applyFont="1" applyFill="1" applyBorder="1" applyAlignment="1">
      <alignment horizontal="left" vertical="center"/>
    </xf>
    <xf numFmtId="10" fontId="12" fillId="8" borderId="1" xfId="13" applyNumberFormat="1" applyFont="1" applyFill="1" applyBorder="1" applyAlignment="1">
      <alignment horizontal="right" vertical="center"/>
    </xf>
    <xf numFmtId="10" fontId="12" fillId="8" borderId="1" xfId="0" applyNumberFormat="1" applyFont="1" applyFill="1" applyBorder="1" applyAlignment="1"/>
    <xf numFmtId="164" fontId="7" fillId="8" borderId="1" xfId="0" applyNumberFormat="1" applyFont="1" applyFill="1" applyBorder="1" applyAlignment="1">
      <alignment horizontal="right" vertical="center"/>
    </xf>
    <xf numFmtId="164" fontId="13" fillId="12" borderId="1" xfId="12" applyNumberFormat="1" applyFont="1" applyFill="1" applyBorder="1" applyAlignment="1">
      <alignment horizontal="right" vertical="center"/>
    </xf>
    <xf numFmtId="49" fontId="10" fillId="8" borderId="1" xfId="0" applyNumberFormat="1" applyFont="1" applyFill="1" applyBorder="1" applyAlignment="1">
      <alignment horizontal="center" vertical="center"/>
    </xf>
    <xf numFmtId="10" fontId="20" fillId="9" borderId="1" xfId="9" applyNumberFormat="1" applyFont="1" applyFill="1" applyBorder="1" applyAlignment="1">
      <alignment horizontal="right" vertical="center"/>
    </xf>
    <xf numFmtId="4" fontId="19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49" fontId="7" fillId="8" borderId="1" xfId="0" applyNumberFormat="1" applyFont="1" applyFill="1" applyBorder="1" applyAlignment="1">
      <alignment horizontal="left" indent="2"/>
    </xf>
    <xf numFmtId="4" fontId="20" fillId="9" borderId="1" xfId="0" applyNumberFormat="1" applyFont="1" applyFill="1" applyBorder="1" applyAlignment="1">
      <alignment horizontal="right"/>
    </xf>
    <xf numFmtId="49" fontId="20" fillId="9" borderId="1" xfId="8" applyNumberFormat="1" applyFont="1" applyFill="1" applyBorder="1" applyAlignment="1">
      <alignment horizontal="left" indent="1"/>
    </xf>
    <xf numFmtId="165" fontId="6" fillId="0" borderId="0" xfId="0" applyNumberFormat="1" applyFont="1" applyAlignment="1"/>
    <xf numFmtId="49" fontId="11" fillId="10" borderId="1" xfId="2" applyNumberFormat="1" applyFont="1" applyFill="1" applyBorder="1" applyAlignment="1">
      <alignment horizontal="left" vertical="center" wrapText="1"/>
    </xf>
    <xf numFmtId="49" fontId="7" fillId="8" borderId="1" xfId="0" applyNumberFormat="1" applyFont="1" applyFill="1" applyBorder="1" applyAlignment="1">
      <alignment horizontal="left" vertical="center" indent="4"/>
    </xf>
    <xf numFmtId="0" fontId="5" fillId="0" borderId="0" xfId="0" applyFont="1" applyAlignment="1">
      <alignment horizontal="right"/>
    </xf>
    <xf numFmtId="10" fontId="3" fillId="6" borderId="1" xfId="13" applyNumberFormat="1" applyFont="1" applyFill="1" applyBorder="1" applyAlignment="1">
      <alignment horizontal="right" vertical="center"/>
    </xf>
    <xf numFmtId="165" fontId="9" fillId="8" borderId="1" xfId="1" applyNumberFormat="1" applyFont="1" applyFill="1" applyBorder="1" applyAlignment="1"/>
    <xf numFmtId="0" fontId="12" fillId="11" borderId="1" xfId="0" applyFont="1" applyFill="1" applyBorder="1" applyAlignment="1">
      <alignment horizontal="left" indent="1"/>
    </xf>
    <xf numFmtId="165" fontId="7" fillId="8" borderId="1" xfId="0" applyNumberFormat="1" applyFont="1" applyFill="1" applyBorder="1" applyAlignment="1"/>
    <xf numFmtId="10" fontId="12" fillId="11" borderId="1" xfId="13" applyNumberFormat="1" applyFont="1" applyFill="1" applyBorder="1" applyAlignment="1">
      <alignment horizontal="right" vertical="center"/>
    </xf>
    <xf numFmtId="49" fontId="6" fillId="0" borderId="1" xfId="0" applyNumberFormat="1" applyFont="1" applyBorder="1" applyAlignment="1">
      <alignment horizontal="left" indent="1"/>
    </xf>
    <xf numFmtId="49" fontId="13" fillId="6" borderId="1" xfId="11" applyNumberFormat="1" applyFont="1" applyBorder="1" applyAlignment="1">
      <alignment horizontal="left" vertical="center"/>
    </xf>
    <xf numFmtId="164" fontId="13" fillId="6" borderId="1" xfId="11" applyNumberFormat="1" applyFont="1" applyBorder="1" applyAlignment="1">
      <alignment horizontal="right" vertical="center"/>
    </xf>
    <xf numFmtId="10" fontId="7" fillId="8" borderId="1" xfId="13" applyNumberFormat="1" applyFont="1" applyFill="1" applyBorder="1" applyAlignment="1">
      <alignment horizontal="right"/>
    </xf>
    <xf numFmtId="4" fontId="6" fillId="0" borderId="0" xfId="0" applyNumberFormat="1" applyFont="1" applyAlignment="1"/>
    <xf numFmtId="49" fontId="17" fillId="6" borderId="1" xfId="11" applyNumberFormat="1" applyFont="1" applyBorder="1" applyAlignment="1">
      <alignment horizontal="left" vertical="center" wrapText="1"/>
    </xf>
    <xf numFmtId="164" fontId="3" fillId="6" borderId="1" xfId="11" applyNumberFormat="1" applyBorder="1" applyAlignment="1">
      <alignment horizontal="right" vertical="center"/>
    </xf>
    <xf numFmtId="4" fontId="17" fillId="6" borderId="1" xfId="11" applyNumberFormat="1" applyFont="1" applyBorder="1" applyAlignment="1">
      <alignment horizontal="right" vertical="center"/>
    </xf>
    <xf numFmtId="4" fontId="7" fillId="8" borderId="1" xfId="0" applyNumberFormat="1" applyFont="1" applyFill="1" applyBorder="1" applyAlignment="1"/>
    <xf numFmtId="165" fontId="20" fillId="9" borderId="1" xfId="0" applyNumberFormat="1" applyFont="1" applyFill="1" applyBorder="1" applyAlignment="1"/>
    <xf numFmtId="10" fontId="6" fillId="8" borderId="1" xfId="5" applyNumberFormat="1" applyFont="1" applyFill="1" applyBorder="1" applyAlignment="1">
      <alignment horizontal="right" vertical="center"/>
    </xf>
    <xf numFmtId="0" fontId="12" fillId="8" borderId="1" xfId="0" applyFont="1" applyFill="1" applyBorder="1" applyAlignment="1">
      <alignment horizontal="left" wrapText="1" indent="2"/>
    </xf>
    <xf numFmtId="49" fontId="9" fillId="0" borderId="1" xfId="0" applyNumberFormat="1" applyFont="1" applyBorder="1"/>
    <xf numFmtId="4" fontId="7" fillId="0" borderId="1" xfId="0" applyNumberFormat="1" applyFont="1" applyFill="1" applyBorder="1" applyAlignment="1">
      <alignment horizontal="right" vertical="center"/>
    </xf>
    <xf numFmtId="10" fontId="20" fillId="9" borderId="1" xfId="13" applyNumberFormat="1" applyFont="1" applyFill="1" applyBorder="1" applyAlignment="1">
      <alignment horizontal="right"/>
    </xf>
    <xf numFmtId="0" fontId="22" fillId="0" borderId="0" xfId="0" applyFont="1"/>
    <xf numFmtId="10" fontId="20" fillId="9" borderId="1" xfId="8" applyNumberFormat="1" applyFont="1" applyFill="1" applyBorder="1" applyAlignment="1">
      <alignment horizontal="right"/>
    </xf>
    <xf numFmtId="164" fontId="12" fillId="11" borderId="1" xfId="3" applyNumberFormat="1" applyFont="1" applyFill="1" applyBorder="1" applyAlignment="1">
      <alignment horizontal="right" vertical="center"/>
    </xf>
    <xf numFmtId="0" fontId="23" fillId="0" borderId="0" xfId="2" applyNumberFormat="1" applyFont="1" applyFill="1" applyAlignment="1">
      <alignment horizontal="center" vertical="center"/>
    </xf>
    <xf numFmtId="10" fontId="24" fillId="0" borderId="0" xfId="0" applyNumberFormat="1" applyFont="1" applyAlignment="1">
      <alignment horizontal="right"/>
    </xf>
    <xf numFmtId="164" fontId="8" fillId="9" borderId="1" xfId="0" applyNumberFormat="1" applyFont="1" applyFill="1" applyBorder="1" applyAlignment="1">
      <alignment horizontal="right" vertical="center"/>
    </xf>
    <xf numFmtId="0" fontId="6" fillId="0" borderId="0" xfId="3" applyNumberFormat="1" applyFont="1"/>
    <xf numFmtId="164" fontId="3" fillId="12" borderId="1" xfId="12" applyNumberFormat="1" applyFont="1" applyFill="1" applyBorder="1" applyAlignment="1">
      <alignment horizontal="right"/>
    </xf>
    <xf numFmtId="4" fontId="20" fillId="9" borderId="1" xfId="0" applyNumberFormat="1" applyFont="1" applyFill="1" applyBorder="1" applyAlignment="1"/>
    <xf numFmtId="49" fontId="7" fillId="8" borderId="1" xfId="0" applyNumberFormat="1" applyFont="1" applyFill="1" applyBorder="1" applyAlignment="1">
      <alignment horizontal="left" indent="1"/>
    </xf>
    <xf numFmtId="0" fontId="24" fillId="0" borderId="0" xfId="2" applyNumberFormat="1" applyFont="1" applyAlignment="1">
      <alignment horizontal="center" vertical="center"/>
    </xf>
    <xf numFmtId="49" fontId="9" fillId="11" borderId="1" xfId="3" applyNumberFormat="1" applyFont="1" applyFill="1" applyBorder="1" applyAlignment="1">
      <alignment horizontal="left" vertical="center"/>
    </xf>
    <xf numFmtId="164" fontId="8" fillId="9" borderId="1" xfId="7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4" fontId="21" fillId="17" borderId="1" xfId="0" applyNumberFormat="1" applyFont="1" applyFill="1" applyBorder="1" applyAlignment="1"/>
    <xf numFmtId="0" fontId="22" fillId="0" borderId="0" xfId="0" applyFont="1" applyAlignment="1"/>
    <xf numFmtId="4" fontId="22" fillId="0" borderId="0" xfId="0" applyNumberFormat="1" applyFont="1"/>
    <xf numFmtId="4" fontId="20" fillId="9" borderId="1" xfId="9" applyNumberFormat="1" applyFont="1" applyFill="1" applyBorder="1" applyAlignment="1">
      <alignment horizontal="right"/>
    </xf>
    <xf numFmtId="0" fontId="6" fillId="0" borderId="0" xfId="3" applyNumberFormat="1" applyFont="1" applyAlignment="1"/>
    <xf numFmtId="0" fontId="24" fillId="0" borderId="0" xfId="0" applyFont="1" applyAlignment="1">
      <alignment horizontal="left"/>
    </xf>
    <xf numFmtId="165" fontId="7" fillId="8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8" borderId="1" xfId="0" applyFont="1" applyFill="1" applyBorder="1" applyAlignment="1">
      <alignment horizontal="left" indent="3"/>
    </xf>
    <xf numFmtId="164" fontId="21" fillId="17" borderId="1" xfId="12" applyNumberFormat="1" applyFont="1" applyFill="1" applyBorder="1" applyAlignment="1">
      <alignment horizontal="right" vertical="center"/>
    </xf>
    <xf numFmtId="4" fontId="8" fillId="9" borderId="1" xfId="0" applyNumberFormat="1" applyFont="1" applyFill="1" applyBorder="1" applyAlignment="1"/>
    <xf numFmtId="0" fontId="7" fillId="8" borderId="1" xfId="0" applyFont="1" applyFill="1" applyBorder="1" applyAlignment="1">
      <alignment horizontal="left" indent="2"/>
    </xf>
    <xf numFmtId="4" fontId="6" fillId="8" borderId="1" xfId="0" applyNumberFormat="1" applyFont="1" applyFill="1" applyBorder="1" applyAlignment="1"/>
    <xf numFmtId="10" fontId="12" fillId="11" borderId="1" xfId="0" applyNumberFormat="1" applyFont="1" applyFill="1" applyBorder="1" applyAlignment="1"/>
    <xf numFmtId="10" fontId="7" fillId="8" borderId="1" xfId="0" applyNumberFormat="1" applyFont="1" applyFill="1" applyBorder="1" applyAlignment="1">
      <alignment horizontal="right"/>
    </xf>
    <xf numFmtId="4" fontId="22" fillId="0" borderId="0" xfId="0" applyNumberFormat="1" applyFont="1" applyAlignment="1"/>
    <xf numFmtId="10" fontId="9" fillId="8" borderId="1" xfId="1" applyNumberFormat="1" applyFont="1" applyFill="1" applyBorder="1" applyAlignment="1">
      <alignment horizontal="center" vertical="center"/>
    </xf>
    <xf numFmtId="4" fontId="12" fillId="9" borderId="1" xfId="0" applyNumberFormat="1" applyFont="1" applyFill="1" applyBorder="1" applyAlignment="1"/>
    <xf numFmtId="0" fontId="9" fillId="0" borderId="0" xfId="1" applyNumberFormat="1" applyFont="1" applyAlignment="1">
      <alignment horizontal="center" vertical="center"/>
    </xf>
    <xf numFmtId="0" fontId="25" fillId="0" borderId="0" xfId="2" applyNumberFormat="1" applyFont="1" applyAlignment="1">
      <alignment horizontal="center" vertical="center"/>
    </xf>
    <xf numFmtId="4" fontId="7" fillId="8" borderId="1" xfId="0" applyNumberFormat="1" applyFont="1" applyFill="1" applyBorder="1" applyAlignment="1">
      <alignment horizontal="right" vertical="center"/>
    </xf>
    <xf numFmtId="4" fontId="13" fillId="12" borderId="1" xfId="12" applyNumberFormat="1" applyFont="1" applyFill="1" applyBorder="1" applyAlignment="1">
      <alignment horizontal="right" vertical="center"/>
    </xf>
    <xf numFmtId="4" fontId="9" fillId="8" borderId="1" xfId="1" applyNumberFormat="1" applyFont="1" applyFill="1" applyBorder="1" applyAlignment="1"/>
    <xf numFmtId="0" fontId="9" fillId="0" borderId="1" xfId="1" applyFont="1" applyBorder="1" applyAlignment="1">
      <alignment horizontal="center" vertical="center"/>
    </xf>
    <xf numFmtId="49" fontId="12" fillId="8" borderId="1" xfId="4" applyNumberFormat="1" applyFont="1" applyFill="1" applyBorder="1" applyAlignment="1">
      <alignment horizontal="left" vertical="center" indent="2"/>
    </xf>
    <xf numFmtId="4" fontId="10" fillId="8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right"/>
    </xf>
    <xf numFmtId="49" fontId="3" fillId="14" borderId="1" xfId="12" applyNumberFormat="1" applyFont="1" applyFill="1" applyBorder="1" applyAlignment="1">
      <alignment horizontal="left" vertical="center"/>
    </xf>
    <xf numFmtId="165" fontId="3" fillId="6" borderId="1" xfId="11" applyNumberFormat="1" applyBorder="1" applyAlignment="1">
      <alignment horizontal="right" vertical="center"/>
    </xf>
    <xf numFmtId="4" fontId="13" fillId="14" borderId="1" xfId="12" applyNumberFormat="1" applyFont="1" applyFill="1" applyBorder="1" applyAlignment="1">
      <alignment horizontal="right" vertical="center"/>
    </xf>
    <xf numFmtId="49" fontId="12" fillId="9" borderId="1" xfId="9" applyNumberFormat="1" applyFont="1" applyFill="1" applyBorder="1" applyAlignment="1">
      <alignment horizontal="left" vertical="center" wrapText="1" indent="2"/>
    </xf>
    <xf numFmtId="0" fontId="16" fillId="13" borderId="1" xfId="8" applyFont="1" applyFill="1" applyBorder="1" applyAlignment="1"/>
    <xf numFmtId="4" fontId="7" fillId="0" borderId="0" xfId="0" applyNumberFormat="1" applyFont="1" applyFill="1" applyBorder="1" applyAlignment="1">
      <alignment horizontal="right" vertical="center"/>
    </xf>
    <xf numFmtId="4" fontId="3" fillId="14" borderId="1" xfId="12" applyNumberFormat="1" applyFill="1" applyBorder="1" applyAlignment="1">
      <alignment horizontal="right" vertical="center"/>
    </xf>
    <xf numFmtId="4" fontId="13" fillId="6" borderId="1" xfId="11" applyNumberFormat="1" applyFont="1" applyBorder="1" applyAlignment="1">
      <alignment horizontal="right" vertical="center"/>
    </xf>
    <xf numFmtId="4" fontId="6" fillId="0" borderId="0" xfId="0" applyNumberFormat="1" applyFont="1" applyFill="1" applyAlignment="1"/>
    <xf numFmtId="49" fontId="24" fillId="0" borderId="0" xfId="0" applyNumberFormat="1" applyFont="1" applyAlignment="1">
      <alignment horizontal="right"/>
    </xf>
    <xf numFmtId="49" fontId="21" fillId="17" borderId="1" xfId="12" applyNumberFormat="1" applyFont="1" applyFill="1" applyBorder="1" applyAlignment="1">
      <alignment horizontal="left" vertical="center" wrapText="1" indent="1"/>
    </xf>
    <xf numFmtId="0" fontId="0" fillId="0" borderId="0" xfId="0" applyAlignment="1">
      <alignment horizontal="center" vertical="center"/>
    </xf>
    <xf numFmtId="164" fontId="20" fillId="9" borderId="1" xfId="8" applyNumberFormat="1" applyFont="1" applyFill="1" applyBorder="1" applyAlignment="1">
      <alignment horizontal="right"/>
    </xf>
    <xf numFmtId="4" fontId="3" fillId="6" borderId="1" xfId="11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indent="1"/>
    </xf>
    <xf numFmtId="0" fontId="24" fillId="0" borderId="1" xfId="0" applyFont="1" applyBorder="1"/>
    <xf numFmtId="0" fontId="7" fillId="8" borderId="1" xfId="0" applyFont="1" applyFill="1" applyBorder="1" applyAlignment="1">
      <alignment horizontal="left" indent="1"/>
    </xf>
    <xf numFmtId="10" fontId="7" fillId="8" borderId="1" xfId="13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right"/>
    </xf>
    <xf numFmtId="0" fontId="17" fillId="0" borderId="0" xfId="3" applyNumberFormat="1" applyFont="1" applyAlignment="1">
      <alignment horizontal="center" vertical="center"/>
    </xf>
    <xf numFmtId="10" fontId="3" fillId="12" borderId="1" xfId="13" applyNumberFormat="1" applyFont="1" applyFill="1" applyBorder="1" applyAlignment="1">
      <alignment horizontal="right"/>
    </xf>
    <xf numFmtId="4" fontId="15" fillId="8" borderId="1" xfId="0" applyNumberFormat="1" applyFont="1" applyFill="1" applyBorder="1" applyAlignment="1">
      <alignment horizontal="right" vertical="center"/>
    </xf>
    <xf numFmtId="165" fontId="24" fillId="0" borderId="0" xfId="0" applyNumberFormat="1" applyFont="1" applyAlignment="1">
      <alignment horizontal="right"/>
    </xf>
    <xf numFmtId="0" fontId="12" fillId="9" borderId="1" xfId="0" applyFont="1" applyFill="1" applyBorder="1" applyAlignment="1">
      <alignment horizontal="left" indent="2"/>
    </xf>
    <xf numFmtId="49" fontId="9" fillId="16" borderId="1" xfId="1" applyNumberFormat="1" applyFont="1" applyFill="1" applyBorder="1" applyAlignment="1">
      <alignment horizontal="center" vertical="center"/>
    </xf>
    <xf numFmtId="0" fontId="22" fillId="0" borderId="0" xfId="0" applyNumberFormat="1" applyFont="1" applyAlignment="1">
      <alignment horizontal="center" vertical="center"/>
    </xf>
    <xf numFmtId="10" fontId="6" fillId="0" borderId="1" xfId="0" applyNumberFormat="1" applyFont="1" applyBorder="1"/>
    <xf numFmtId="0" fontId="6" fillId="0" borderId="0" xfId="5" applyNumberFormat="1" applyFont="1" applyAlignment="1">
      <alignment horizontal="center" vertical="center"/>
    </xf>
    <xf numFmtId="0" fontId="9" fillId="0" borderId="0" xfId="0" applyFont="1"/>
    <xf numFmtId="4" fontId="3" fillId="12" borderId="1" xfId="12" applyNumberFormat="1" applyFont="1" applyFill="1" applyBorder="1" applyAlignment="1">
      <alignment horizontal="right"/>
    </xf>
    <xf numFmtId="0" fontId="20" fillId="9" borderId="1" xfId="0" applyFont="1" applyFill="1" applyBorder="1" applyAlignment="1">
      <alignment horizontal="left" indent="1"/>
    </xf>
    <xf numFmtId="10" fontId="13" fillId="12" borderId="1" xfId="13" applyNumberFormat="1" applyFont="1" applyFill="1" applyBorder="1" applyAlignment="1">
      <alignment horizontal="right" vertical="center"/>
    </xf>
    <xf numFmtId="49" fontId="9" fillId="8" borderId="1" xfId="1" applyNumberFormat="1" applyFont="1" applyFill="1" applyBorder="1" applyAlignment="1">
      <alignment horizontal="left" vertical="center" wrapText="1"/>
    </xf>
    <xf numFmtId="49" fontId="9" fillId="8" borderId="1" xfId="1" applyNumberFormat="1" applyFont="1" applyFill="1" applyBorder="1" applyAlignment="1">
      <alignment wrapText="1"/>
    </xf>
    <xf numFmtId="0" fontId="25" fillId="0" borderId="0" xfId="2" applyNumberFormat="1" applyFont="1" applyAlignment="1">
      <alignment horizontal="right"/>
    </xf>
    <xf numFmtId="166" fontId="9" fillId="0" borderId="1" xfId="1" applyNumberFormat="1" applyFont="1" applyBorder="1" applyAlignment="1">
      <alignment horizontal="center" vertical="center"/>
    </xf>
    <xf numFmtId="10" fontId="6" fillId="8" borderId="1" xfId="4" applyNumberFormat="1" applyFont="1" applyFill="1" applyBorder="1" applyAlignment="1">
      <alignment horizontal="right" vertical="center"/>
    </xf>
    <xf numFmtId="49" fontId="10" fillId="8" borderId="1" xfId="0" applyNumberFormat="1" applyFont="1" applyFill="1" applyBorder="1" applyAlignment="1">
      <alignment horizontal="center" vertical="center" wrapText="1"/>
    </xf>
    <xf numFmtId="4" fontId="9" fillId="8" borderId="1" xfId="1" applyNumberFormat="1" applyFont="1" applyFill="1" applyBorder="1" applyAlignment="1">
      <alignment horizontal="center"/>
    </xf>
    <xf numFmtId="0" fontId="8" fillId="15" borderId="1" xfId="0" applyFont="1" applyFill="1" applyBorder="1" applyAlignment="1">
      <alignment horizontal="left" indent="3"/>
    </xf>
    <xf numFmtId="49" fontId="6" fillId="0" borderId="0" xfId="0" applyNumberFormat="1" applyFont="1" applyAlignment="1">
      <alignment horizontal="left"/>
    </xf>
    <xf numFmtId="4" fontId="8" fillId="15" borderId="1" xfId="0" applyNumberFormat="1" applyFont="1" applyFill="1" applyBorder="1" applyAlignment="1"/>
    <xf numFmtId="0" fontId="6" fillId="0" borderId="0" xfId="0" applyFont="1" applyAlignment="1">
      <alignment wrapText="1"/>
    </xf>
    <xf numFmtId="0" fontId="21" fillId="17" borderId="1" xfId="0" applyFont="1" applyFill="1" applyBorder="1" applyAlignment="1">
      <alignment horizontal="left" indent="1"/>
    </xf>
    <xf numFmtId="49" fontId="9" fillId="8" borderId="1" xfId="1" applyNumberFormat="1" applyFont="1" applyFill="1" applyBorder="1" applyAlignment="1">
      <alignment horizontal="center" vertical="center"/>
    </xf>
    <xf numFmtId="164" fontId="7" fillId="8" borderId="1" xfId="0" applyNumberFormat="1" applyFont="1" applyFill="1" applyBorder="1" applyAlignment="1">
      <alignment horizontal="right"/>
    </xf>
    <xf numFmtId="10" fontId="6" fillId="0" borderId="0" xfId="0" applyNumberFormat="1" applyFont="1"/>
    <xf numFmtId="164" fontId="3" fillId="14" borderId="1" xfId="12" applyNumberFormat="1" applyFont="1" applyFill="1" applyBorder="1" applyAlignment="1">
      <alignment horizontal="right" vertical="center"/>
    </xf>
    <xf numFmtId="4" fontId="12" fillId="8" borderId="1" xfId="0" applyNumberFormat="1" applyFont="1" applyFill="1" applyBorder="1" applyAlignment="1"/>
    <xf numFmtId="49" fontId="8" fillId="9" borderId="1" xfId="0" applyNumberFormat="1" applyFont="1" applyFill="1" applyBorder="1" applyAlignment="1">
      <alignment horizontal="left" vertical="center" indent="3"/>
    </xf>
    <xf numFmtId="0" fontId="12" fillId="11" borderId="1" xfId="0" applyFont="1" applyFill="1" applyBorder="1" applyAlignment="1">
      <alignment horizontal="left" wrapText="1" inden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10" fontId="20" fillId="9" borderId="1" xfId="0" applyNumberFormat="1" applyFont="1" applyFill="1" applyBorder="1" applyAlignment="1">
      <alignment horizontal="right"/>
    </xf>
    <xf numFmtId="0" fontId="25" fillId="0" borderId="0" xfId="0" applyFont="1" applyAlignment="1">
      <alignment horizontal="right"/>
    </xf>
    <xf numFmtId="4" fontId="20" fillId="9" borderId="1" xfId="9" applyNumberFormat="1" applyFont="1" applyFill="1" applyBorder="1" applyAlignment="1">
      <alignment horizontal="right" vertical="center"/>
    </xf>
    <xf numFmtId="166" fontId="9" fillId="0" borderId="1" xfId="0" applyNumberFormat="1" applyFont="1" applyBorder="1"/>
    <xf numFmtId="0" fontId="9" fillId="0" borderId="0" xfId="1" applyNumberFormat="1" applyFont="1"/>
    <xf numFmtId="0" fontId="25" fillId="0" borderId="0" xfId="2" applyNumberFormat="1" applyFont="1"/>
    <xf numFmtId="0" fontId="9" fillId="0" borderId="1" xfId="1" applyFont="1" applyBorder="1"/>
    <xf numFmtId="10" fontId="3" fillId="6" borderId="1" xfId="11" applyNumberFormat="1" applyBorder="1" applyAlignment="1">
      <alignment horizontal="right"/>
    </xf>
    <xf numFmtId="164" fontId="12" fillId="9" borderId="1" xfId="9" applyNumberFormat="1" applyFont="1" applyFill="1" applyBorder="1" applyAlignment="1">
      <alignment horizontal="right" vertical="center"/>
    </xf>
    <xf numFmtId="0" fontId="9" fillId="0" borderId="0" xfId="1" applyFont="1" applyAlignment="1">
      <alignment horizontal="right"/>
    </xf>
    <xf numFmtId="49" fontId="17" fillId="6" borderId="1" xfId="11" applyNumberFormat="1" applyFont="1" applyBorder="1"/>
    <xf numFmtId="49" fontId="8" fillId="9" borderId="1" xfId="7" applyNumberFormat="1" applyFont="1" applyFill="1" applyBorder="1" applyAlignment="1">
      <alignment horizontal="left" vertical="center" indent="3"/>
    </xf>
    <xf numFmtId="0" fontId="26" fillId="0" borderId="0" xfId="0" applyFont="1" applyAlignment="1">
      <alignment horizontal="right"/>
    </xf>
    <xf numFmtId="10" fontId="6" fillId="0" borderId="0" xfId="0" applyNumberFormat="1" applyFont="1" applyAlignment="1"/>
    <xf numFmtId="49" fontId="3" fillId="6" borderId="1" xfId="11" applyNumberFormat="1" applyBorder="1" applyAlignment="1">
      <alignment horizontal="left"/>
    </xf>
    <xf numFmtId="49" fontId="20" fillId="9" borderId="1" xfId="9" applyNumberFormat="1" applyFont="1" applyFill="1" applyBorder="1" applyAlignment="1">
      <alignment horizontal="left" indent="1"/>
    </xf>
    <xf numFmtId="10" fontId="13" fillId="6" borderId="1" xfId="13" applyNumberFormat="1" applyFont="1" applyFill="1" applyBorder="1" applyAlignment="1">
      <alignment horizontal="right" vertical="center"/>
    </xf>
    <xf numFmtId="10" fontId="7" fillId="8" borderId="1" xfId="0" applyNumberFormat="1" applyFont="1" applyFill="1" applyBorder="1" applyAlignment="1"/>
    <xf numFmtId="0" fontId="9" fillId="0" borderId="0" xfId="1" applyNumberFormat="1" applyFont="1" applyAlignment="1"/>
    <xf numFmtId="165" fontId="20" fillId="9" borderId="1" xfId="8" applyNumberFormat="1" applyFont="1" applyFill="1" applyBorder="1" applyAlignment="1">
      <alignment horizontal="right"/>
    </xf>
    <xf numFmtId="0" fontId="25" fillId="0" borderId="0" xfId="2" applyNumberFormat="1" applyFont="1" applyAlignment="1"/>
    <xf numFmtId="0" fontId="24" fillId="0" borderId="0" xfId="2" applyNumberFormat="1" applyFont="1"/>
    <xf numFmtId="4" fontId="7" fillId="8" borderId="1" xfId="0" applyNumberFormat="1" applyFont="1" applyFill="1" applyBorder="1" applyAlignment="1">
      <alignment horizontal="center" vertical="center"/>
    </xf>
    <xf numFmtId="0" fontId="6" fillId="0" borderId="0" xfId="4" applyNumberFormat="1" applyFont="1" applyAlignment="1">
      <alignment horizontal="center" vertical="center"/>
    </xf>
    <xf numFmtId="4" fontId="16" fillId="13" borderId="1" xfId="8" applyNumberFormat="1" applyFont="1" applyFill="1" applyBorder="1" applyAlignment="1"/>
    <xf numFmtId="4" fontId="6" fillId="8" borderId="1" xfId="5" applyNumberFormat="1" applyFont="1" applyFill="1" applyBorder="1" applyAlignment="1">
      <alignment horizontal="right" vertical="center"/>
    </xf>
    <xf numFmtId="49" fontId="17" fillId="6" borderId="1" xfId="11" applyNumberFormat="1" applyFont="1" applyBorder="1" applyAlignment="1">
      <alignment horizontal="left" vertical="center"/>
    </xf>
    <xf numFmtId="0" fontId="20" fillId="9" borderId="1" xfId="0" applyFont="1" applyFill="1" applyBorder="1" applyAlignment="1">
      <alignment horizontal="right" indent="1"/>
    </xf>
    <xf numFmtId="0" fontId="19" fillId="0" borderId="0" xfId="0" applyFont="1" applyAlignment="1">
      <alignment horizontal="center" vertical="center"/>
    </xf>
    <xf numFmtId="49" fontId="27" fillId="11" borderId="1" xfId="2" applyNumberFormat="1" applyFont="1" applyFill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10" fontId="20" fillId="9" borderId="1" xfId="0" applyNumberFormat="1" applyFont="1" applyFill="1" applyBorder="1" applyAlignment="1"/>
    <xf numFmtId="0" fontId="12" fillId="8" borderId="1" xfId="0" applyFont="1" applyFill="1" applyBorder="1" applyAlignment="1">
      <alignment horizontal="left" indent="2"/>
    </xf>
    <xf numFmtId="0" fontId="24" fillId="0" borderId="0" xfId="0" applyFont="1"/>
    <xf numFmtId="4" fontId="20" fillId="9" borderId="1" xfId="8" applyNumberFormat="1" applyFont="1" applyFill="1" applyBorder="1" applyAlignment="1">
      <alignment horizontal="right"/>
    </xf>
    <xf numFmtId="0" fontId="6" fillId="8" borderId="1" xfId="5" applyNumberFormat="1" applyFont="1" applyFill="1" applyBorder="1" applyAlignment="1">
      <alignment horizontal="left" vertical="center" indent="3"/>
    </xf>
    <xf numFmtId="4" fontId="24" fillId="0" borderId="0" xfId="0" applyNumberFormat="1" applyFont="1" applyAlignment="1">
      <alignment horizontal="right"/>
    </xf>
    <xf numFmtId="49" fontId="7" fillId="8" borderId="1" xfId="0" applyNumberFormat="1" applyFont="1" applyFill="1" applyBorder="1" applyAlignment="1">
      <alignment horizontal="left" vertical="center" indent="1"/>
    </xf>
    <xf numFmtId="0" fontId="24" fillId="0" borderId="0" xfId="2" applyNumberFormat="1" applyFont="1" applyAlignment="1"/>
    <xf numFmtId="0" fontId="6" fillId="0" borderId="0" xfId="0" applyNumberFormat="1" applyFont="1"/>
    <xf numFmtId="0" fontId="6" fillId="0" borderId="1" xfId="0" applyFont="1" applyBorder="1"/>
    <xf numFmtId="10" fontId="20" fillId="9" borderId="1" xfId="9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4" fontId="19" fillId="0" borderId="0" xfId="0" applyNumberFormat="1" applyFont="1" applyAlignment="1">
      <alignment horizontal="center" vertical="center"/>
    </xf>
    <xf numFmtId="0" fontId="8" fillId="9" borderId="1" xfId="0" applyFont="1" applyFill="1" applyBorder="1" applyAlignment="1">
      <alignment horizontal="left" wrapText="1" indent="3"/>
    </xf>
    <xf numFmtId="49" fontId="6" fillId="8" borderId="1" xfId="5" applyNumberFormat="1" applyFont="1" applyFill="1" applyBorder="1" applyAlignment="1">
      <alignment horizontal="left" vertical="center" indent="3"/>
    </xf>
    <xf numFmtId="0" fontId="6" fillId="0" borderId="0" xfId="3" applyNumberFormat="1" applyFont="1" applyAlignment="1">
      <alignment horizontal="center" vertical="center"/>
    </xf>
    <xf numFmtId="0" fontId="14" fillId="0" borderId="0" xfId="0" applyFont="1"/>
    <xf numFmtId="0" fontId="24" fillId="0" borderId="0" xfId="0" applyFont="1" applyAlignment="1"/>
    <xf numFmtId="10" fontId="8" fillId="9" borderId="1" xfId="13" applyNumberFormat="1" applyFont="1" applyFill="1" applyBorder="1" applyAlignment="1">
      <alignment horizontal="right" vertical="center"/>
    </xf>
    <xf numFmtId="0" fontId="16" fillId="13" borderId="1" xfId="0" applyFont="1" applyFill="1" applyBorder="1" applyAlignment="1"/>
    <xf numFmtId="49" fontId="16" fillId="11" borderId="1" xfId="11" applyNumberFormat="1" applyFont="1" applyFill="1" applyBorder="1" applyAlignment="1">
      <alignment horizontal="left" vertical="center"/>
    </xf>
    <xf numFmtId="4" fontId="16" fillId="11" borderId="1" xfId="11" applyNumberFormat="1" applyFont="1" applyFill="1" applyBorder="1" applyAlignment="1">
      <alignment horizontal="right" vertical="center"/>
    </xf>
    <xf numFmtId="164" fontId="16" fillId="11" borderId="1" xfId="0" applyNumberFormat="1" applyFont="1" applyFill="1" applyBorder="1" applyAlignment="1">
      <alignment horizontal="right" vertical="center"/>
    </xf>
    <xf numFmtId="49" fontId="33" fillId="15" borderId="1" xfId="6" applyNumberFormat="1" applyFont="1" applyFill="1" applyBorder="1" applyAlignment="1">
      <alignment horizontal="left" vertical="center" indent="3"/>
    </xf>
    <xf numFmtId="164" fontId="33" fillId="15" borderId="1" xfId="6" applyNumberFormat="1" applyFont="1" applyFill="1" applyBorder="1" applyAlignment="1">
      <alignment horizontal="right" vertical="center"/>
    </xf>
    <xf numFmtId="10" fontId="33" fillId="15" borderId="1" xfId="13" applyNumberFormat="1" applyFont="1" applyFill="1" applyBorder="1" applyAlignment="1">
      <alignment horizontal="right" vertical="center"/>
    </xf>
    <xf numFmtId="0" fontId="6" fillId="8" borderId="1" xfId="0" applyFont="1" applyFill="1" applyBorder="1" applyAlignment="1">
      <alignment horizontal="left" wrapText="1" indent="3"/>
    </xf>
    <xf numFmtId="49" fontId="34" fillId="8" borderId="1" xfId="0" applyNumberFormat="1" applyFont="1" applyFill="1" applyBorder="1" applyAlignment="1">
      <alignment horizontal="left" indent="1"/>
    </xf>
    <xf numFmtId="4" fontId="34" fillId="8" borderId="1" xfId="0" applyNumberFormat="1" applyFont="1" applyFill="1" applyBorder="1" applyAlignment="1">
      <alignment horizontal="right"/>
    </xf>
    <xf numFmtId="10" fontId="34" fillId="8" borderId="1" xfId="0" applyNumberFormat="1" applyFont="1" applyFill="1" applyBorder="1" applyAlignment="1">
      <alignment horizontal="right"/>
    </xf>
    <xf numFmtId="0" fontId="20" fillId="0" borderId="0" xfId="0" applyNumberFormat="1" applyFont="1" applyAlignment="1">
      <alignment horizontal="right"/>
    </xf>
    <xf numFmtId="49" fontId="34" fillId="8" borderId="1" xfId="0" applyNumberFormat="1" applyFont="1" applyFill="1" applyBorder="1" applyAlignment="1">
      <alignment horizontal="left" vertical="center" indent="1"/>
    </xf>
    <xf numFmtId="4" fontId="34" fillId="8" borderId="1" xfId="0" applyNumberFormat="1" applyFont="1" applyFill="1" applyBorder="1" applyAlignment="1">
      <alignment horizontal="right" vertical="center"/>
    </xf>
    <xf numFmtId="10" fontId="34" fillId="8" borderId="1" xfId="0" applyNumberFormat="1" applyFont="1" applyFill="1" applyBorder="1" applyAlignment="1">
      <alignment horizontal="right" vertical="center"/>
    </xf>
    <xf numFmtId="0" fontId="20" fillId="0" borderId="0" xfId="0" applyNumberFormat="1" applyFont="1" applyAlignment="1">
      <alignment horizontal="center" vertical="center"/>
    </xf>
    <xf numFmtId="0" fontId="34" fillId="8" borderId="1" xfId="0" applyFont="1" applyFill="1" applyBorder="1" applyAlignment="1">
      <alignment horizontal="left" indent="1"/>
    </xf>
    <xf numFmtId="4" fontId="34" fillId="8" borderId="1" xfId="0" applyNumberFormat="1" applyFont="1" applyFill="1" applyBorder="1" applyAlignment="1"/>
    <xf numFmtId="10" fontId="34" fillId="8" borderId="1" xfId="0" applyNumberFormat="1" applyFont="1" applyFill="1" applyBorder="1" applyAlignment="1"/>
    <xf numFmtId="0" fontId="20" fillId="0" borderId="0" xfId="0" applyFont="1" applyAlignment="1"/>
    <xf numFmtId="0" fontId="20" fillId="0" borderId="0" xfId="0" applyFont="1"/>
    <xf numFmtId="49" fontId="31" fillId="7" borderId="1" xfId="12" applyNumberFormat="1" applyFont="1" applyBorder="1" applyAlignment="1">
      <alignment horizontal="left" vertical="center" wrapText="1" indent="1"/>
    </xf>
    <xf numFmtId="164" fontId="31" fillId="7" borderId="1" xfId="12" applyNumberFormat="1" applyFont="1" applyBorder="1" applyAlignment="1">
      <alignment horizontal="right" vertical="center"/>
    </xf>
    <xf numFmtId="49" fontId="32" fillId="5" borderId="1" xfId="14" applyNumberFormat="1" applyFont="1" applyBorder="1" applyAlignment="1">
      <alignment horizontal="left" vertical="center" wrapText="1" indent="2"/>
    </xf>
    <xf numFmtId="164" fontId="32" fillId="5" borderId="1" xfId="14" applyNumberFormat="1" applyFont="1" applyBorder="1" applyAlignment="1">
      <alignment horizontal="right" vertical="center"/>
    </xf>
    <xf numFmtId="49" fontId="13" fillId="7" borderId="1" xfId="12" applyNumberFormat="1" applyFont="1" applyBorder="1" applyAlignment="1">
      <alignment horizontal="left" vertical="center"/>
    </xf>
    <xf numFmtId="164" fontId="13" fillId="7" borderId="1" xfId="12" applyNumberFormat="1" applyFont="1" applyBorder="1" applyAlignment="1">
      <alignment horizontal="right" vertical="center"/>
    </xf>
    <xf numFmtId="10" fontId="13" fillId="7" borderId="1" xfId="12" applyNumberFormat="1" applyFont="1" applyBorder="1" applyAlignment="1">
      <alignment horizontal="right" vertical="center"/>
    </xf>
    <xf numFmtId="49" fontId="31" fillId="6" borderId="1" xfId="11" applyNumberFormat="1" applyFont="1" applyBorder="1" applyAlignment="1">
      <alignment horizontal="left" vertical="center" wrapText="1" indent="1"/>
    </xf>
    <xf numFmtId="164" fontId="31" fillId="6" borderId="1" xfId="11" applyNumberFormat="1" applyFont="1" applyBorder="1" applyAlignment="1">
      <alignment horizontal="right" vertical="center"/>
    </xf>
    <xf numFmtId="49" fontId="32" fillId="4" borderId="1" xfId="15" applyNumberFormat="1" applyFont="1" applyBorder="1" applyAlignment="1">
      <alignment horizontal="left" vertical="center" wrapText="1" indent="2"/>
    </xf>
    <xf numFmtId="164" fontId="32" fillId="4" borderId="1" xfId="15" applyNumberFormat="1" applyFont="1" applyBorder="1" applyAlignment="1">
      <alignment horizontal="right" vertical="center"/>
    </xf>
    <xf numFmtId="49" fontId="6" fillId="8" borderId="1" xfId="5" applyNumberFormat="1" applyFont="1" applyFill="1" applyBorder="1" applyAlignment="1">
      <alignment horizontal="left" vertical="center" wrapText="1" indent="3"/>
    </xf>
    <xf numFmtId="49" fontId="33" fillId="5" borderId="1" xfId="14" applyNumberFormat="1" applyFont="1" applyBorder="1" applyAlignment="1">
      <alignment horizontal="left" vertical="center" indent="3"/>
    </xf>
    <xf numFmtId="164" fontId="33" fillId="5" borderId="1" xfId="14" applyNumberFormat="1" applyFont="1" applyBorder="1" applyAlignment="1">
      <alignment horizontal="right" vertical="center"/>
    </xf>
    <xf numFmtId="10" fontId="33" fillId="5" borderId="1" xfId="14" applyNumberFormat="1" applyFont="1" applyBorder="1" applyAlignment="1">
      <alignment horizontal="right" vertical="center"/>
    </xf>
    <xf numFmtId="166" fontId="10" fillId="8" borderId="2" xfId="0" applyNumberFormat="1" applyFont="1" applyFill="1" applyBorder="1" applyAlignment="1">
      <alignment horizontal="center" vertical="center"/>
    </xf>
    <xf numFmtId="166" fontId="10" fillId="8" borderId="4" xfId="0" applyNumberFormat="1" applyFont="1" applyFill="1" applyBorder="1" applyAlignment="1">
      <alignment horizontal="center" vertical="center"/>
    </xf>
    <xf numFmtId="166" fontId="10" fillId="8" borderId="3" xfId="0" applyNumberFormat="1" applyFont="1" applyFill="1" applyBorder="1" applyAlignment="1">
      <alignment horizontal="center" vertical="center"/>
    </xf>
    <xf numFmtId="14" fontId="10" fillId="8" borderId="2" xfId="0" applyNumberFormat="1" applyFont="1" applyFill="1" applyBorder="1" applyAlignment="1">
      <alignment horizontal="center" vertical="center"/>
    </xf>
    <xf numFmtId="14" fontId="10" fillId="8" borderId="4" xfId="0" applyNumberFormat="1" applyFont="1" applyFill="1" applyBorder="1" applyAlignment="1">
      <alignment horizontal="center" vertical="center"/>
    </xf>
    <xf numFmtId="14" fontId="10" fillId="8" borderId="3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wrapText="1"/>
    </xf>
    <xf numFmtId="0" fontId="19" fillId="0" borderId="0" xfId="0" applyFont="1" applyAlignment="1"/>
    <xf numFmtId="0" fontId="1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16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1 3" xfId="15"/>
    <cellStyle name="40% – Акцентування2" xfId="9" builtinId="35"/>
    <cellStyle name="40% – Акцентування2 2" xfId="14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(тис.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MK_ALL!$B$5:$C$5</c:f>
              <c:numCache>
                <c:formatCode>dd\.mm\.yyyy;@</c:formatCode>
                <c:ptCount val="2"/>
                <c:pt idx="0">
                  <c:v>42369</c:v>
                </c:pt>
                <c:pt idx="1">
                  <c:v>42400</c:v>
                </c:pt>
              </c:numCache>
            </c:numRef>
          </c:cat>
          <c:val>
            <c:numRef>
              <c:f>MK_ALL!$B$7:$C$7</c:f>
              <c:numCache>
                <c:formatCode>#,##0.00</c:formatCode>
                <c:ptCount val="2"/>
                <c:pt idx="0">
                  <c:v>1333860711.06358</c:v>
                </c:pt>
                <c:pt idx="1">
                  <c:v>1391965234.9158101</c:v>
                </c:pt>
              </c:numCache>
            </c:numRef>
          </c:val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MK_ALL!$B$5:$C$5</c:f>
              <c:numCache>
                <c:formatCode>dd\.mm\.yyyy;@</c:formatCode>
                <c:ptCount val="2"/>
                <c:pt idx="0">
                  <c:v>42369</c:v>
                </c:pt>
                <c:pt idx="1">
                  <c:v>42400</c:v>
                </c:pt>
              </c:numCache>
            </c:numRef>
          </c:cat>
          <c:val>
            <c:numRef>
              <c:f>MK_ALL!$B$8:$C$8</c:f>
              <c:numCache>
                <c:formatCode>#,##0.00</c:formatCode>
                <c:ptCount val="2"/>
                <c:pt idx="0">
                  <c:v>237908557.69922</c:v>
                </c:pt>
                <c:pt idx="1">
                  <c:v>253219317.73328999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129600"/>
        <c:axId val="33131136"/>
        <c:axId val="0"/>
      </c:bar3DChart>
      <c:dateAx>
        <c:axId val="3312960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33131136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33131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3129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31.01.2016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29428.857605919999</c:v>
                </c:pt>
                <c:pt idx="1">
                  <c:v>3877.6870162599998</c:v>
                </c:pt>
                <c:pt idx="2">
                  <c:v>283.98775449999999</c:v>
                </c:pt>
                <c:pt idx="3">
                  <c:v>12438.569121050001</c:v>
                </c:pt>
                <c:pt idx="4">
                  <c:v>19144.316685460002</c:v>
                </c:pt>
                <c:pt idx="5">
                  <c:v>236.87373876999999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31.01.2016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25733590.36163</c:v>
                </c:pt>
                <c:pt idx="1">
                  <c:v>3767861.5069400002</c:v>
                </c:pt>
                <c:pt idx="2">
                  <c:v>283987.75449999998</c:v>
                </c:pt>
                <c:pt idx="3">
                  <c:v>7016912.4463299997</c:v>
                </c:pt>
                <c:pt idx="4">
                  <c:v>18303411.71802</c:v>
                </c:pt>
                <c:pt idx="5">
                  <c:v>236873.73877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31.01.2016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21557567.181460001</c:v>
                </c:pt>
                <c:pt idx="1">
                  <c:v>293988.53382999997</c:v>
                </c:pt>
                <c:pt idx="2">
                  <c:v>37.955579999999998</c:v>
                </c:pt>
                <c:pt idx="3">
                  <c:v>17302433</c:v>
                </c:pt>
                <c:pt idx="4">
                  <c:v>2842607.7662499999</c:v>
                </c:pt>
                <c:pt idx="5">
                  <c:v>20073957.596030001</c:v>
                </c:pt>
                <c:pt idx="6">
                  <c:v>1532017.6961300001</c:v>
                </c:pt>
                <c:pt idx="7">
                  <c:v>1807682.1926800001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31.01.2016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20905525.108369999</c:v>
                </c:pt>
                <c:pt idx="1">
                  <c:v>105163.59506000001</c:v>
                </c:pt>
                <c:pt idx="2">
                  <c:v>17302433</c:v>
                </c:pt>
                <c:pt idx="3">
                  <c:v>55.746169999999999</c:v>
                </c:pt>
                <c:pt idx="4">
                  <c:v>13972778.77887</c:v>
                </c:pt>
                <c:pt idx="5">
                  <c:v>1361431.4528300001</c:v>
                </c:pt>
                <c:pt idx="6">
                  <c:v>1695249.8448900001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31.01.2016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652042.07308999996</c:v>
                </c:pt>
                <c:pt idx="1">
                  <c:v>188824.93877000001</c:v>
                </c:pt>
                <c:pt idx="2">
                  <c:v>37.955579999999998</c:v>
                </c:pt>
                <c:pt idx="3">
                  <c:v>2842552.0200800002</c:v>
                </c:pt>
                <c:pt idx="4">
                  <c:v>6101178.8171600001</c:v>
                </c:pt>
                <c:pt idx="5">
                  <c:v>170586.2433</c:v>
                </c:pt>
                <c:pt idx="6">
                  <c:v>112432.34779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(тис.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42400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21749004.91835</c:v>
                </c:pt>
                <c:pt idx="1">
                  <c:v>25836446.091899998</c:v>
                </c:pt>
                <c:pt idx="2">
                  <c:v>35542190.100170001</c:v>
                </c:pt>
                <c:pt idx="3">
                  <c:v>31002642.68781</c:v>
                </c:pt>
                <c:pt idx="4">
                  <c:v>22060244.326389998</c:v>
                </c:pt>
                <c:pt idx="5">
                  <c:v>21851593.670869999</c:v>
                </c:pt>
              </c:numCache>
            </c:numRef>
          </c:val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42400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37474653.31577</c:v>
                </c:pt>
                <c:pt idx="1">
                  <c:v>38658841.419490002</c:v>
                </c:pt>
                <c:pt idx="2">
                  <c:v>37620148.314779997</c:v>
                </c:pt>
                <c:pt idx="3">
                  <c:v>38809280.275119998</c:v>
                </c:pt>
                <c:pt idx="4">
                  <c:v>43428321.83557</c:v>
                </c:pt>
                <c:pt idx="5">
                  <c:v>43558698.251089998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130240"/>
        <c:axId val="37131776"/>
        <c:axId val="0"/>
      </c:bar3DChart>
      <c:dateAx>
        <c:axId val="371302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713177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7131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7130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(тис.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42400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173770199.49564001</c:v>
                </c:pt>
                <c:pt idx="1">
                  <c:v>206510713.61043</c:v>
                </c:pt>
                <c:pt idx="2">
                  <c:v>284088725.46875</c:v>
                </c:pt>
                <c:pt idx="3">
                  <c:v>488866907.36497998</c:v>
                </c:pt>
                <c:pt idx="4">
                  <c:v>529460578.01732999</c:v>
                </c:pt>
                <c:pt idx="5">
                  <c:v>549606236.29747999</c:v>
                </c:pt>
              </c:numCache>
            </c:numRef>
          </c:val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42400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299414985.06256998</c:v>
                </c:pt>
                <c:pt idx="1">
                  <c:v>309000119.46607</c:v>
                </c:pt>
                <c:pt idx="2">
                  <c:v>300697845.48001999</c:v>
                </c:pt>
                <c:pt idx="3">
                  <c:v>611966309.33765996</c:v>
                </c:pt>
                <c:pt idx="4">
                  <c:v>1042308690.74547</c:v>
                </c:pt>
                <c:pt idx="5">
                  <c:v>1095578316.35162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215232"/>
        <c:axId val="37221120"/>
        <c:axId val="0"/>
      </c:bar3DChart>
      <c:dateAx>
        <c:axId val="372152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722112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7221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7215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42400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0.36723499999999998</c:v>
                </c:pt>
                <c:pt idx="1">
                  <c:v>0.40059400000000001</c:v>
                </c:pt>
                <c:pt idx="2">
                  <c:v>0.48579899999999998</c:v>
                </c:pt>
                <c:pt idx="3">
                  <c:v>0.44408799999999998</c:v>
                </c:pt>
                <c:pt idx="4">
                  <c:v>0.33685599999999999</c:v>
                </c:pt>
                <c:pt idx="5">
                  <c:v>0.33406999999999998</c:v>
                </c:pt>
              </c:numCache>
            </c:numRef>
          </c:val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42400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0.63276500000000002</c:v>
                </c:pt>
                <c:pt idx="1">
                  <c:v>0.59940599999999999</c:v>
                </c:pt>
                <c:pt idx="2">
                  <c:v>0.51420100000000002</c:v>
                </c:pt>
                <c:pt idx="3">
                  <c:v>0.55591199999999996</c:v>
                </c:pt>
                <c:pt idx="4">
                  <c:v>0.66314399999999996</c:v>
                </c:pt>
                <c:pt idx="5">
                  <c:v>0.66593000000000002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263616"/>
        <c:axId val="37285888"/>
        <c:axId val="0"/>
      </c:bar3DChart>
      <c:dateAx>
        <c:axId val="3726361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728588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728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7263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42400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473.18518455821004</c:v>
                </c:pt>
                <c:pt idx="1">
                  <c:v>515.51083307649992</c:v>
                </c:pt>
                <c:pt idx="2">
                  <c:v>584.78657094876996</c:v>
                </c:pt>
                <c:pt idx="3">
                  <c:v>1100.8332167026399</c:v>
                </c:pt>
                <c:pt idx="4">
                  <c:v>1571.7692687628</c:v>
                </c:pt>
                <c:pt idx="5">
                  <c:v>1645.1845526491002</c:v>
                </c:pt>
              </c:numCache>
            </c:numRef>
          </c:val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42400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173.77019949564001</c:v>
                </c:pt>
                <c:pt idx="1">
                  <c:v>206.51071361043</c:v>
                </c:pt>
                <c:pt idx="2">
                  <c:v>284.08872546875</c:v>
                </c:pt>
                <c:pt idx="3">
                  <c:v>488.86690736497997</c:v>
                </c:pt>
                <c:pt idx="4">
                  <c:v>529.46057801733002</c:v>
                </c:pt>
                <c:pt idx="5">
                  <c:v>549.60623629748</c:v>
                </c:pt>
              </c:numCache>
            </c:numRef>
          </c:val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42400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299.41498506257</c:v>
                </c:pt>
                <c:pt idx="1">
                  <c:v>309.00011946606998</c:v>
                </c:pt>
                <c:pt idx="2">
                  <c:v>300.69784548001996</c:v>
                </c:pt>
                <c:pt idx="3">
                  <c:v>611.96630933765994</c:v>
                </c:pt>
                <c:pt idx="4">
                  <c:v>1042.3086907454701</c:v>
                </c:pt>
                <c:pt idx="5">
                  <c:v>1095.5783163516201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278272"/>
        <c:axId val="36279808"/>
        <c:axId val="0"/>
      </c:bar3DChart>
      <c:dateAx>
        <c:axId val="3627827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62798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627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6278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42400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59.223658234119995</c:v>
                </c:pt>
                <c:pt idx="1">
                  <c:v>64.495287511390003</c:v>
                </c:pt>
                <c:pt idx="2">
                  <c:v>73.16233841495</c:v>
                </c:pt>
                <c:pt idx="3">
                  <c:v>69.811922962929998</c:v>
                </c:pt>
                <c:pt idx="4">
                  <c:v>65.488566161959994</c:v>
                </c:pt>
                <c:pt idx="5">
                  <c:v>65.410291921959995</c:v>
                </c:pt>
              </c:numCache>
            </c:numRef>
          </c:val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42400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21.74900491835</c:v>
                </c:pt>
                <c:pt idx="1">
                  <c:v>25.836446091899997</c:v>
                </c:pt>
                <c:pt idx="2">
                  <c:v>35.542190100170004</c:v>
                </c:pt>
                <c:pt idx="3">
                  <c:v>31.002642687809999</c:v>
                </c:pt>
                <c:pt idx="4">
                  <c:v>22.060244326389999</c:v>
                </c:pt>
                <c:pt idx="5">
                  <c:v>21.851593670869999</c:v>
                </c:pt>
              </c:numCache>
            </c:numRef>
          </c:val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42400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37.474653315769999</c:v>
                </c:pt>
                <c:pt idx="1">
                  <c:v>38.658841419490003</c:v>
                </c:pt>
                <c:pt idx="2">
                  <c:v>37.620148314779996</c:v>
                </c:pt>
                <c:pt idx="3">
                  <c:v>38.809280275119995</c:v>
                </c:pt>
                <c:pt idx="4">
                  <c:v>43.428321835570003</c:v>
                </c:pt>
                <c:pt idx="5">
                  <c:v>43.55869825109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417728"/>
        <c:axId val="37419264"/>
        <c:axId val="0"/>
      </c:bar3DChart>
      <c:dateAx>
        <c:axId val="374177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3741926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741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37417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(тис.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MK_ALL!$B$11:$C$11</c:f>
              <c:numCache>
                <c:formatCode>dd\.mm\.yyyy;@</c:formatCode>
                <c:ptCount val="2"/>
                <c:pt idx="0">
                  <c:v>42369</c:v>
                </c:pt>
                <c:pt idx="1">
                  <c:v>42400</c:v>
                </c:pt>
              </c:numCache>
            </c:numRef>
          </c:cat>
          <c:val>
            <c:numRef>
              <c:f>MK_ALL!$B$13:$C$13</c:f>
              <c:numCache>
                <c:formatCode>#,##0.00</c:formatCode>
                <c:ptCount val="2"/>
                <c:pt idx="0">
                  <c:v>55575985.07835</c:v>
                </c:pt>
                <c:pt idx="1">
                  <c:v>55342637.526189998</c:v>
                </c:pt>
              </c:numCache>
            </c:numRef>
          </c:val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MK_ALL!$B$11:$C$11</c:f>
              <c:numCache>
                <c:formatCode>dd\.mm\.yyyy;@</c:formatCode>
                <c:ptCount val="2"/>
                <c:pt idx="0">
                  <c:v>42369</c:v>
                </c:pt>
                <c:pt idx="1">
                  <c:v>42400</c:v>
                </c:pt>
              </c:numCache>
            </c:numRef>
          </c:cat>
          <c:val>
            <c:numRef>
              <c:f>MK_ALL!$B$14:$C$14</c:f>
              <c:numCache>
                <c:formatCode>#,##0.00</c:formatCode>
                <c:ptCount val="2"/>
                <c:pt idx="0">
                  <c:v>9912581.0836100001</c:v>
                </c:pt>
                <c:pt idx="1">
                  <c:v>10067654.39577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227136"/>
        <c:axId val="33228672"/>
        <c:axId val="0"/>
      </c:bar3DChart>
      <c:dateAx>
        <c:axId val="3322713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33228672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3322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3227136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42400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473.18518455820998</c:v>
                </c:pt>
                <c:pt idx="1">
                  <c:v>515.51083307650003</c:v>
                </c:pt>
                <c:pt idx="2">
                  <c:v>584.78657094876996</c:v>
                </c:pt>
                <c:pt idx="3">
                  <c:v>1100.8332167026399</c:v>
                </c:pt>
                <c:pt idx="4">
                  <c:v>1571.7692687628</c:v>
                </c:pt>
                <c:pt idx="5">
                  <c:v>1645.1845526490999</c:v>
                </c:pt>
              </c:numCache>
            </c:numRef>
          </c:val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42400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357.27386718598001</c:v>
                </c:pt>
                <c:pt idx="1">
                  <c:v>399.21823411787</c:v>
                </c:pt>
                <c:pt idx="2">
                  <c:v>480.21862943662001</c:v>
                </c:pt>
                <c:pt idx="3">
                  <c:v>947.03046914464994</c:v>
                </c:pt>
                <c:pt idx="4">
                  <c:v>1333.8607110635801</c:v>
                </c:pt>
                <c:pt idx="5">
                  <c:v>1391.96523491581</c:v>
                </c:pt>
              </c:numCache>
            </c:numRef>
          </c:val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42400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115.91131737222999</c:v>
                </c:pt>
                <c:pt idx="1">
                  <c:v>116.29259895862999</c:v>
                </c:pt>
                <c:pt idx="2">
                  <c:v>104.56794151215</c:v>
                </c:pt>
                <c:pt idx="3">
                  <c:v>153.80274755799002</c:v>
                </c:pt>
                <c:pt idx="4">
                  <c:v>237.90855769922001</c:v>
                </c:pt>
                <c:pt idx="5">
                  <c:v>253.21931773328998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339200"/>
        <c:axId val="48353280"/>
        <c:axId val="0"/>
      </c:bar3DChart>
      <c:dateAx>
        <c:axId val="483392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835328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4835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8339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42400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59.223658234119995</c:v>
                </c:pt>
                <c:pt idx="1">
                  <c:v>64.495287511390003</c:v>
                </c:pt>
                <c:pt idx="2">
                  <c:v>73.16233841495</c:v>
                </c:pt>
                <c:pt idx="3">
                  <c:v>69.811922962929998</c:v>
                </c:pt>
                <c:pt idx="4">
                  <c:v>65.488566161959994</c:v>
                </c:pt>
                <c:pt idx="5">
                  <c:v>65.410291921959995</c:v>
                </c:pt>
              </c:numCache>
            </c:numRef>
          </c:val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42400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44.716246612729996</c:v>
                </c:pt>
                <c:pt idx="1">
                  <c:v>49.945981999040001</c:v>
                </c:pt>
                <c:pt idx="2">
                  <c:v>60.079898590879999</c:v>
                </c:pt>
                <c:pt idx="3">
                  <c:v>60.058160629950002</c:v>
                </c:pt>
                <c:pt idx="4">
                  <c:v>55.575985078350001</c:v>
                </c:pt>
                <c:pt idx="5">
                  <c:v>55.342637526189996</c:v>
                </c:pt>
              </c:numCache>
            </c:numRef>
          </c:val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42400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14.50741162139</c:v>
                </c:pt>
                <c:pt idx="1">
                  <c:v>14.549305512350001</c:v>
                </c:pt>
                <c:pt idx="2">
                  <c:v>13.082439824069999</c:v>
                </c:pt>
                <c:pt idx="3">
                  <c:v>9.7537623329799992</c:v>
                </c:pt>
                <c:pt idx="4">
                  <c:v>9.9125810836100001</c:v>
                </c:pt>
                <c:pt idx="5">
                  <c:v>10.067654395770001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008768"/>
        <c:axId val="122168064"/>
        <c:axId val="0"/>
      </c:bar3DChart>
      <c:dateAx>
        <c:axId val="1110087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2216806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2216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11008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31.01.2016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1391965234.9158101</c:v>
                </c:pt>
                <c:pt idx="1">
                  <c:v>253219317.73328999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</c:dLbls>
          <c:cat>
            <c:strRef>
              <c:f>DTR!$A$7:$A$9</c:f>
              <c:strCache>
                <c:ptCount val="3"/>
                <c:pt idx="0">
                  <c:v>2016.01.31-2016.12.31</c:v>
                </c:pt>
                <c:pt idx="1">
                  <c:v>2017-2021</c:v>
                </c:pt>
                <c:pt idx="2">
                  <c:v>2021-31.12.2060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6655913.4057600005</c:v>
                </c:pt>
                <c:pt idx="1">
                  <c:v>25983681.666990001</c:v>
                </c:pt>
                <c:pt idx="2">
                  <c:v>32770696.849210002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31.01.2016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(DEBT_TERM!$I$11,DEBT_TERM!$I$49,DEBT_TERM!$I$52,DEBT_TERM!$I$53)</c:f>
              <c:strCache>
                <c:ptCount val="4"/>
                <c:pt idx="0">
                  <c:v>      Державний внутрішній борг; 85,213%; 6,9р.</c:v>
                </c:pt>
                <c:pt idx="1">
                  <c:v>      Державний зовнішній борг; 3,812%; 12,54р.</c:v>
                </c:pt>
                <c:pt idx="2">
                  <c:v>      Гарантований внутрішній борг; 128,859%; 6,11р.</c:v>
                </c:pt>
                <c:pt idx="3">
                  <c:v>      Гарантований зовнішній борг; 17,449%; 12,28р.</c:v>
                </c:pt>
              </c:strCache>
            </c:strRef>
          </c:cat>
          <c:val>
            <c:numRef>
              <c:f>(DEBT_TERM!$J$11,DEBT_TERM!$J$49,DEBT_TERM!$J$52,DEBT_TERM!$J$53)</c:f>
              <c:numCache>
                <c:formatCode>#,##0.00</c:formatCode>
                <c:ptCount val="4"/>
                <c:pt idx="0">
                  <c:v>528455988.81</c:v>
                </c:pt>
                <c:pt idx="1">
                  <c:v>863509246.11000001</c:v>
                </c:pt>
                <c:pt idx="2">
                  <c:v>21150247.489999998</c:v>
                </c:pt>
                <c:pt idx="3">
                  <c:v>232069070.24000001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31.01.2016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22,501%; 9,94р.</c:v>
                </c:pt>
                <c:pt idx="2">
                  <c:v>            ОВДП (11 - річні); 11,147%; 11,89р.</c:v>
                </c:pt>
                <c:pt idx="3">
                  <c:v>            ОВДП (12 - місячні); 8,638%; 1р.</c:v>
                </c:pt>
                <c:pt idx="4">
                  <c:v>            ОВДП (12 - річні); 9,5%; 12,43р.</c:v>
                </c:pt>
                <c:pt idx="5">
                  <c:v>            ОВДП (13 - річні); 12,5%; 13,46р.</c:v>
                </c:pt>
                <c:pt idx="6">
                  <c:v>            ОВДП (14 - річні); 12,5%; 13,96р.</c:v>
                </c:pt>
                <c:pt idx="7">
                  <c:v>            ОВДП (15 - річні); 7,743%; 11,15р.</c:v>
                </c:pt>
                <c:pt idx="8">
                  <c:v>            ОВДП (18 - місячні); 75%; 1,5р.</c:v>
                </c:pt>
                <c:pt idx="9">
                  <c:v>            ОВДП (2 - річні); 350,135%; 1,79р.</c:v>
                </c:pt>
                <c:pt idx="10">
                  <c:v>            ОВДП (3 - місячні); 0%; 0р.</c:v>
                </c:pt>
                <c:pt idx="11">
                  <c:v>            ОВДП (3 - річні); 15,071%; 2,89р.</c:v>
                </c:pt>
                <c:pt idx="12">
                  <c:v>            ОВДП (4 - річні); 0%; 0р.</c:v>
                </c:pt>
                <c:pt idx="13">
                  <c:v>            ОВДП (5 - річні); 22,537%; 4,8р.</c:v>
                </c:pt>
                <c:pt idx="14">
                  <c:v>            ОВДП (6 - місячні); 18,5%; 0,73р.</c:v>
                </c:pt>
                <c:pt idx="15">
                  <c:v>            ОВДП (6 - річні); 13,601%; 6,31р.</c:v>
                </c:pt>
                <c:pt idx="16">
                  <c:v>            ОВДП (7 - річні); 11,622%; 7,16р.</c:v>
                </c:pt>
                <c:pt idx="17">
                  <c:v>            ОВДП (8 - річні); 11,891%; 8,08р.</c:v>
                </c:pt>
                <c:pt idx="18">
                  <c:v>            ОВДП (9 - місячні); 0%; 0р.</c:v>
                </c:pt>
                <c:pt idx="19">
                  <c:v>            ОВДП (9 - річні); 10,052%; 9,29р.</c:v>
                </c:pt>
                <c:pt idx="20">
                  <c:v>            Казначейські зобов'язання; 7%; 2р.</c:v>
                </c:pt>
                <c:pt idx="21">
                  <c:v>            ОВДП (1 - місячні); 0%; 0р.</c:v>
                </c:pt>
                <c:pt idx="22">
                  <c:v>            ОВДП (10 - річні); 9,465%; 10,03р.</c:v>
                </c:pt>
                <c:pt idx="23">
                  <c:v>            ОВДП (12 - місячні); 0%; 0р.</c:v>
                </c:pt>
                <c:pt idx="24">
                  <c:v>            ОВДП (18 - місячні); 0%; 0р.</c:v>
                </c:pt>
                <c:pt idx="25">
                  <c:v>            ОВДП (2 - річні); 0%; 0р.</c:v>
                </c:pt>
                <c:pt idx="26">
                  <c:v>            ОВДП (3 - місячні); 0%; 0р.</c:v>
                </c:pt>
                <c:pt idx="27">
                  <c:v>            ОВДП (3 - річні); 521,616%; 2,91р.</c:v>
                </c:pt>
                <c:pt idx="28">
                  <c:v>            ОВДП (4 - річні); 744,226%; 3,97р.</c:v>
                </c:pt>
                <c:pt idx="29">
                  <c:v>            ОВДП (5 - річні); 86,42%; 4,91р.</c:v>
                </c:pt>
                <c:pt idx="30">
                  <c:v>            ОВДП (6 - місячні); 0%; 0р.</c:v>
                </c:pt>
                <c:pt idx="31">
                  <c:v>            ОВДП (6 - річні); 9,5%; 6,18р.</c:v>
                </c:pt>
                <c:pt idx="32">
                  <c:v>            ОВДП (7 - річні); 117,744%; 6,98р.</c:v>
                </c:pt>
                <c:pt idx="33">
                  <c:v>            ОВДП (8 - річні); 9,5%; 7,92р.</c:v>
                </c:pt>
                <c:pt idx="34">
                  <c:v>            ОВДП (9 - місячні); 0%; 0р.</c:v>
                </c:pt>
                <c:pt idx="35">
                  <c:v>            ОВДП (9 - річні); 9,5%; 8,93р.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58128463</c:v>
                </c:pt>
                <c:pt idx="2">
                  <c:v>38882981</c:v>
                </c:pt>
                <c:pt idx="3">
                  <c:v>8781007.3100000005</c:v>
                </c:pt>
                <c:pt idx="4">
                  <c:v>1500000</c:v>
                </c:pt>
                <c:pt idx="5">
                  <c:v>2617630</c:v>
                </c:pt>
                <c:pt idx="6">
                  <c:v>3250000</c:v>
                </c:pt>
                <c:pt idx="7">
                  <c:v>15848840</c:v>
                </c:pt>
                <c:pt idx="8">
                  <c:v>1096918.96</c:v>
                </c:pt>
                <c:pt idx="9">
                  <c:v>34250909.829999998</c:v>
                </c:pt>
                <c:pt idx="10">
                  <c:v>0</c:v>
                </c:pt>
                <c:pt idx="11">
                  <c:v>8490537</c:v>
                </c:pt>
                <c:pt idx="12">
                  <c:v>0</c:v>
                </c:pt>
                <c:pt idx="13">
                  <c:v>89487546</c:v>
                </c:pt>
                <c:pt idx="14">
                  <c:v>50000</c:v>
                </c:pt>
                <c:pt idx="15">
                  <c:v>20600000</c:v>
                </c:pt>
                <c:pt idx="16">
                  <c:v>17465900</c:v>
                </c:pt>
                <c:pt idx="17">
                  <c:v>30201198</c:v>
                </c:pt>
                <c:pt idx="18">
                  <c:v>0</c:v>
                </c:pt>
                <c:pt idx="19">
                  <c:v>50048919</c:v>
                </c:pt>
                <c:pt idx="20">
                  <c:v>99600</c:v>
                </c:pt>
                <c:pt idx="21">
                  <c:v>0</c:v>
                </c:pt>
                <c:pt idx="22">
                  <c:v>2430000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27854084.789999999</c:v>
                </c:pt>
                <c:pt idx="28">
                  <c:v>4029283.04</c:v>
                </c:pt>
                <c:pt idx="29">
                  <c:v>70838229.420000002</c:v>
                </c:pt>
                <c:pt idx="30">
                  <c:v>0</c:v>
                </c:pt>
                <c:pt idx="31">
                  <c:v>6500000</c:v>
                </c:pt>
                <c:pt idx="32">
                  <c:v>31158891</c:v>
                </c:pt>
                <c:pt idx="33">
                  <c:v>1100000</c:v>
                </c:pt>
                <c:pt idx="34">
                  <c:v>0</c:v>
                </c:pt>
                <c:pt idx="35">
                  <c:v>1100000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31.01.2016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MK_ALL!$C$19:$C$20</c:f>
              <c:numCache>
                <c:formatCode>0.00%</c:formatCode>
                <c:ptCount val="2"/>
                <c:pt idx="0">
                  <c:v>0.84608499999999998</c:v>
                </c:pt>
                <c:pt idx="1">
                  <c:v>0.153915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31.01.2016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MT_ALL!$C$19:$C$20</c:f>
              <c:numCache>
                <c:formatCode>0.00%</c:formatCode>
                <c:ptCount val="2"/>
                <c:pt idx="0">
                  <c:v>0.33406999999999998</c:v>
                </c:pt>
                <c:pt idx="1">
                  <c:v>0.66593000000000002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(тис.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MT_ALL!$B$5:$C$5</c:f>
              <c:numCache>
                <c:formatCode>dd\.mm\.yyyy;@</c:formatCode>
                <c:ptCount val="2"/>
                <c:pt idx="0">
                  <c:v>42369</c:v>
                </c:pt>
                <c:pt idx="1">
                  <c:v>42400</c:v>
                </c:pt>
              </c:numCache>
            </c:numRef>
          </c:cat>
          <c:val>
            <c:numRef>
              <c:f>MT_ALL!$B$7:$C$7</c:f>
              <c:numCache>
                <c:formatCode>#,##0.00</c:formatCode>
                <c:ptCount val="2"/>
                <c:pt idx="0">
                  <c:v>529460578.01732999</c:v>
                </c:pt>
                <c:pt idx="1">
                  <c:v>549606236.29747999</c:v>
                </c:pt>
              </c:numCache>
            </c:numRef>
          </c:val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MT_ALL!$B$5:$C$5</c:f>
              <c:numCache>
                <c:formatCode>dd\.mm\.yyyy;@</c:formatCode>
                <c:ptCount val="2"/>
                <c:pt idx="0">
                  <c:v>42369</c:v>
                </c:pt>
                <c:pt idx="1">
                  <c:v>42400</c:v>
                </c:pt>
              </c:numCache>
            </c:numRef>
          </c:cat>
          <c:val>
            <c:numRef>
              <c:f>MT_ALL!$B$8:$C$8</c:f>
              <c:numCache>
                <c:formatCode>#,##0.00</c:formatCode>
                <c:ptCount val="2"/>
                <c:pt idx="0">
                  <c:v>1042308690.74547</c:v>
                </c:pt>
                <c:pt idx="1">
                  <c:v>1095578316.35162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707520"/>
        <c:axId val="35709312"/>
        <c:axId val="0"/>
      </c:bar3DChart>
      <c:catAx>
        <c:axId val="3570752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35709312"/>
        <c:crosses val="autoZero"/>
        <c:auto val="0"/>
        <c:lblAlgn val="ctr"/>
        <c:lblOffset val="100"/>
        <c:tickLblSkip val="1"/>
        <c:noMultiLvlLbl val="1"/>
      </c:catAx>
      <c:valAx>
        <c:axId val="35709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5707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(тис.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MT_ALL!$B$11:$C$11</c:f>
              <c:numCache>
                <c:formatCode>dd\.mm\.yyyy;@</c:formatCode>
                <c:ptCount val="2"/>
                <c:pt idx="0">
                  <c:v>42369</c:v>
                </c:pt>
                <c:pt idx="1">
                  <c:v>42400</c:v>
                </c:pt>
              </c:numCache>
            </c:numRef>
          </c:cat>
          <c:val>
            <c:numRef>
              <c:f>MT_ALL!$B$13:$C$13</c:f>
              <c:numCache>
                <c:formatCode>#,##0.00</c:formatCode>
                <c:ptCount val="2"/>
                <c:pt idx="0">
                  <c:v>22060244.326389998</c:v>
                </c:pt>
                <c:pt idx="1">
                  <c:v>21851593.670869999</c:v>
                </c:pt>
              </c:numCache>
            </c:numRef>
          </c:val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MT_ALL!$B$11:$C$11</c:f>
              <c:numCache>
                <c:formatCode>dd\.mm\.yyyy;@</c:formatCode>
                <c:ptCount val="2"/>
                <c:pt idx="0">
                  <c:v>42369</c:v>
                </c:pt>
                <c:pt idx="1">
                  <c:v>42400</c:v>
                </c:pt>
              </c:numCache>
            </c:numRef>
          </c:cat>
          <c:val>
            <c:numRef>
              <c:f>MT_ALL!$B$14:$C$14</c:f>
              <c:numCache>
                <c:formatCode>#,##0.00</c:formatCode>
                <c:ptCount val="2"/>
                <c:pt idx="0">
                  <c:v>43428321.83557</c:v>
                </c:pt>
                <c:pt idx="1">
                  <c:v>43558698.251089998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919744"/>
        <c:axId val="35921280"/>
        <c:axId val="0"/>
      </c:bar3DChart>
      <c:catAx>
        <c:axId val="3591974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35921280"/>
        <c:crosses val="autoZero"/>
        <c:auto val="0"/>
        <c:lblAlgn val="ctr"/>
        <c:lblOffset val="100"/>
        <c:tickLblSkip val="1"/>
        <c:noMultiLvlLbl val="1"/>
      </c:catAx>
      <c:valAx>
        <c:axId val="3592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359197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31.01.2016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21471171.952059999</c:v>
                </c:pt>
                <c:pt idx="1">
                  <c:v>43939119.969899997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31.01.2016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RATE!$A$8:$A$10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RATE!$B$8:$B$10</c:f>
              <c:numCache>
                <c:formatCode>#,##0.00</c:formatCode>
                <c:ptCount val="3"/>
                <c:pt idx="0">
                  <c:v>9032602.8310100008</c:v>
                </c:pt>
                <c:pt idx="1">
                  <c:v>12438569.12105</c:v>
                </c:pt>
                <c:pt idx="2">
                  <c:v>43939119.969899997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31.01.2016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RATE!$A$24:$A$26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RATE!$B$24:$B$26</c:f>
              <c:numCache>
                <c:formatCode>#,##0.00;\-#,##0.00;</c:formatCode>
                <c:ptCount val="3"/>
                <c:pt idx="0" formatCode="#,##0.00">
                  <c:v>6240698.6421400001</c:v>
                </c:pt>
                <c:pt idx="1">
                  <c:v>7016912.4463299997</c:v>
                </c:pt>
                <c:pt idx="2" formatCode="#,##0.00">
                  <c:v>42085026.437720001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H180"/>
  <sheetViews>
    <sheetView workbookViewId="0"/>
  </sheetViews>
  <sheetFormatPr defaultRowHeight="11.25" outlineLevelRow="3" x14ac:dyDescent="0.2"/>
  <cols>
    <col min="1" max="1" width="52" style="97" customWidth="1"/>
    <col min="2" max="3" width="16.28515625" style="113" customWidth="1"/>
    <col min="4" max="16384" width="9.140625" style="97"/>
  </cols>
  <sheetData>
    <row r="1" spans="1:8" s="50" customFormat="1" ht="12.75" x14ac:dyDescent="0.2">
      <c r="B1" s="69"/>
      <c r="C1" s="69"/>
    </row>
    <row r="2" spans="1:8" s="239" customFormat="1" ht="18.75" x14ac:dyDescent="0.3">
      <c r="A2" s="5" t="s">
        <v>185</v>
      </c>
      <c r="B2" s="5"/>
      <c r="C2" s="5"/>
      <c r="D2" s="56"/>
      <c r="E2" s="56"/>
      <c r="F2" s="56"/>
      <c r="G2" s="56"/>
      <c r="H2" s="56"/>
    </row>
    <row r="3" spans="1:8" s="50" customFormat="1" ht="12.75" x14ac:dyDescent="0.2">
      <c r="B3" s="86"/>
      <c r="C3" s="86"/>
      <c r="D3" s="67"/>
      <c r="E3" s="67"/>
      <c r="F3" s="67"/>
    </row>
    <row r="4" spans="1:8" s="157" customFormat="1" ht="12.75" x14ac:dyDescent="0.2">
      <c r="B4" s="228"/>
      <c r="C4" s="228" t="str">
        <f>VALUAH</f>
        <v>тис. грн</v>
      </c>
    </row>
    <row r="5" spans="1:8" s="152" customFormat="1" ht="12.75" x14ac:dyDescent="0.2">
      <c r="A5" s="53"/>
      <c r="B5" s="43">
        <v>42369</v>
      </c>
      <c r="C5" s="43">
        <v>42400</v>
      </c>
    </row>
    <row r="6" spans="1:8" s="107" customFormat="1" ht="31.5" x14ac:dyDescent="0.2">
      <c r="A6" s="74" t="s">
        <v>172</v>
      </c>
      <c r="B6" s="15">
        <f t="shared" ref="B6" si="0">B$7+B$45</f>
        <v>1571769268.7628</v>
      </c>
      <c r="C6" s="15">
        <v>1645184552.6491001</v>
      </c>
    </row>
    <row r="7" spans="1:8" s="158" customFormat="1" ht="15" x14ac:dyDescent="0.2">
      <c r="A7" s="148" t="s">
        <v>50</v>
      </c>
      <c r="B7" s="120">
        <f t="shared" ref="B7:C7" si="1">B$8+B$30</f>
        <v>529460578.01732999</v>
      </c>
      <c r="C7" s="120">
        <f t="shared" si="1"/>
        <v>549606236.29747999</v>
      </c>
    </row>
    <row r="8" spans="1:8" s="215" customFormat="1" ht="15" outlineLevel="1" x14ac:dyDescent="0.2">
      <c r="A8" s="141" t="s">
        <v>74</v>
      </c>
      <c r="B8" s="200">
        <f t="shared" ref="B8:C8" si="2">B$9+B$28</f>
        <v>508001123.11179</v>
      </c>
      <c r="C8" s="200">
        <f t="shared" si="2"/>
        <v>528455988.80620998</v>
      </c>
    </row>
    <row r="9" spans="1:8" s="166" customFormat="1" ht="12.75" outlineLevel="2" x14ac:dyDescent="0.2">
      <c r="A9" s="237" t="s">
        <v>130</v>
      </c>
      <c r="B9" s="217">
        <f t="shared" ref="B9" si="3">SUM(B$10:B$27)</f>
        <v>505356072.66169</v>
      </c>
      <c r="C9" s="217">
        <v>525810938.35610998</v>
      </c>
    </row>
    <row r="10" spans="1:8" s="164" customFormat="1" ht="12.75" outlineLevel="3" x14ac:dyDescent="0.2">
      <c r="A10" s="75" t="s">
        <v>52</v>
      </c>
      <c r="B10" s="131">
        <v>98638</v>
      </c>
      <c r="C10" s="131">
        <v>99600</v>
      </c>
    </row>
    <row r="11" spans="1:8" ht="12.75" outlineLevel="3" x14ac:dyDescent="0.2">
      <c r="A11" s="14" t="s">
        <v>161</v>
      </c>
      <c r="B11" s="90">
        <v>60558463</v>
      </c>
      <c r="C11" s="90">
        <v>60558463</v>
      </c>
      <c r="D11" s="112"/>
      <c r="E11" s="112"/>
      <c r="F11" s="112"/>
    </row>
    <row r="12" spans="1:8" ht="12.75" outlineLevel="3" x14ac:dyDescent="0.2">
      <c r="A12" s="14" t="s">
        <v>44</v>
      </c>
      <c r="B12" s="90">
        <v>38882981</v>
      </c>
      <c r="C12" s="90">
        <v>38882981</v>
      </c>
      <c r="D12" s="112"/>
      <c r="E12" s="112"/>
      <c r="F12" s="112"/>
    </row>
    <row r="13" spans="1:8" ht="12.75" outlineLevel="3" x14ac:dyDescent="0.2">
      <c r="A13" s="14" t="s">
        <v>72</v>
      </c>
      <c r="B13" s="90">
        <v>8283710.21172</v>
      </c>
      <c r="C13" s="90">
        <v>8781007.3115100004</v>
      </c>
      <c r="D13" s="112"/>
      <c r="E13" s="112"/>
      <c r="F13" s="112"/>
    </row>
    <row r="14" spans="1:8" ht="12.75" outlineLevel="3" x14ac:dyDescent="0.2">
      <c r="A14" s="14" t="s">
        <v>121</v>
      </c>
      <c r="B14" s="90">
        <v>1500000</v>
      </c>
      <c r="C14" s="90">
        <v>1500000</v>
      </c>
      <c r="D14" s="112"/>
      <c r="E14" s="112"/>
      <c r="F14" s="112"/>
    </row>
    <row r="15" spans="1:8" ht="12.75" outlineLevel="3" x14ac:dyDescent="0.2">
      <c r="A15" s="14" t="s">
        <v>178</v>
      </c>
      <c r="B15" s="90">
        <v>2617630</v>
      </c>
      <c r="C15" s="90">
        <v>2617630</v>
      </c>
      <c r="D15" s="112"/>
      <c r="E15" s="112"/>
      <c r="F15" s="112"/>
    </row>
    <row r="16" spans="1:8" ht="12.75" outlineLevel="3" x14ac:dyDescent="0.2">
      <c r="A16" s="14" t="s">
        <v>76</v>
      </c>
      <c r="B16" s="90">
        <v>3250000</v>
      </c>
      <c r="C16" s="90">
        <v>3250000</v>
      </c>
      <c r="D16" s="112"/>
      <c r="E16" s="112"/>
      <c r="F16" s="112"/>
    </row>
    <row r="17" spans="1:6" ht="12.75" outlineLevel="3" x14ac:dyDescent="0.2">
      <c r="A17" s="14" t="s">
        <v>142</v>
      </c>
      <c r="B17" s="90">
        <v>15848840</v>
      </c>
      <c r="C17" s="90">
        <v>15848840</v>
      </c>
      <c r="D17" s="112"/>
      <c r="E17" s="112"/>
      <c r="F17" s="112"/>
    </row>
    <row r="18" spans="1:6" ht="12.75" outlineLevel="3" x14ac:dyDescent="0.2">
      <c r="A18" s="14" t="s">
        <v>140</v>
      </c>
      <c r="B18" s="90">
        <v>1048925.1599999999</v>
      </c>
      <c r="C18" s="90">
        <v>1096918.96</v>
      </c>
      <c r="D18" s="112"/>
      <c r="E18" s="112"/>
      <c r="F18" s="112"/>
    </row>
    <row r="19" spans="1:6" ht="12.75" outlineLevel="3" x14ac:dyDescent="0.2">
      <c r="A19" s="14" t="s">
        <v>132</v>
      </c>
      <c r="B19" s="90">
        <v>21910342.335999999</v>
      </c>
      <c r="C19" s="90">
        <v>34250909.828220002</v>
      </c>
      <c r="D19" s="112"/>
      <c r="E19" s="112"/>
      <c r="F19" s="112"/>
    </row>
    <row r="20" spans="1:6" ht="12.75" outlineLevel="3" x14ac:dyDescent="0.2">
      <c r="A20" s="14" t="s">
        <v>0</v>
      </c>
      <c r="B20" s="90">
        <v>43377236.129330002</v>
      </c>
      <c r="C20" s="90">
        <v>36344621.79321</v>
      </c>
      <c r="D20" s="112"/>
      <c r="E20" s="112"/>
      <c r="F20" s="112"/>
    </row>
    <row r="21" spans="1:6" ht="12.75" outlineLevel="3" x14ac:dyDescent="0.2">
      <c r="A21" s="14" t="s">
        <v>86</v>
      </c>
      <c r="B21" s="90">
        <v>3845106.72</v>
      </c>
      <c r="C21" s="90">
        <v>4029283.04</v>
      </c>
      <c r="D21" s="112"/>
      <c r="E21" s="112"/>
      <c r="F21" s="112"/>
    </row>
    <row r="22" spans="1:6" ht="12.75" outlineLevel="3" x14ac:dyDescent="0.2">
      <c r="A22" s="14" t="s">
        <v>152</v>
      </c>
      <c r="B22" s="90">
        <v>160233812.10464001</v>
      </c>
      <c r="C22" s="90">
        <v>160325775.42317</v>
      </c>
      <c r="D22" s="112"/>
      <c r="E22" s="112"/>
      <c r="F22" s="112"/>
    </row>
    <row r="23" spans="1:6" ht="12.75" outlineLevel="3" x14ac:dyDescent="0.2">
      <c r="A23" s="14" t="s">
        <v>39</v>
      </c>
      <c r="B23" s="90">
        <v>0</v>
      </c>
      <c r="C23" s="90">
        <v>50000</v>
      </c>
      <c r="D23" s="112"/>
      <c r="E23" s="112"/>
      <c r="F23" s="112"/>
    </row>
    <row r="24" spans="1:6" ht="12.75" outlineLevel="3" x14ac:dyDescent="0.2">
      <c r="A24" s="14" t="s">
        <v>28</v>
      </c>
      <c r="B24" s="90">
        <v>27100000</v>
      </c>
      <c r="C24" s="90">
        <v>27100000</v>
      </c>
      <c r="D24" s="112"/>
      <c r="E24" s="112"/>
      <c r="F24" s="112"/>
    </row>
    <row r="25" spans="1:6" ht="12.75" outlineLevel="3" x14ac:dyDescent="0.2">
      <c r="A25" s="14" t="s">
        <v>109</v>
      </c>
      <c r="B25" s="90">
        <v>48624791</v>
      </c>
      <c r="C25" s="90">
        <v>48624791</v>
      </c>
      <c r="D25" s="112"/>
      <c r="E25" s="112"/>
      <c r="F25" s="112"/>
    </row>
    <row r="26" spans="1:6" ht="12.75" outlineLevel="3" x14ac:dyDescent="0.2">
      <c r="A26" s="14" t="s">
        <v>169</v>
      </c>
      <c r="B26" s="90">
        <v>31301198</v>
      </c>
      <c r="C26" s="90">
        <v>31301198</v>
      </c>
      <c r="D26" s="112"/>
      <c r="E26" s="112"/>
      <c r="F26" s="112"/>
    </row>
    <row r="27" spans="1:6" ht="12.75" outlineLevel="3" x14ac:dyDescent="0.2">
      <c r="A27" s="14" t="s">
        <v>56</v>
      </c>
      <c r="B27" s="90">
        <v>36874399</v>
      </c>
      <c r="C27" s="90">
        <v>51148919</v>
      </c>
      <c r="D27" s="112"/>
      <c r="E27" s="112"/>
      <c r="F27" s="112"/>
    </row>
    <row r="28" spans="1:6" ht="12.75" outlineLevel="2" x14ac:dyDescent="0.2">
      <c r="A28" s="119" t="s">
        <v>8</v>
      </c>
      <c r="B28" s="123">
        <f t="shared" ref="B28" si="4">SUM(B$29:B$29)</f>
        <v>2645050.4501</v>
      </c>
      <c r="C28" s="123">
        <v>2645050.4501</v>
      </c>
      <c r="D28" s="112"/>
      <c r="E28" s="112"/>
      <c r="F28" s="112"/>
    </row>
    <row r="29" spans="1:6" ht="12.75" outlineLevel="3" x14ac:dyDescent="0.2">
      <c r="A29" s="14" t="s">
        <v>97</v>
      </c>
      <c r="B29" s="90">
        <v>2645050.4501</v>
      </c>
      <c r="C29" s="90">
        <v>2645050.4501</v>
      </c>
      <c r="D29" s="112"/>
      <c r="E29" s="112"/>
      <c r="F29" s="112"/>
    </row>
    <row r="30" spans="1:6" ht="15" outlineLevel="1" x14ac:dyDescent="0.25">
      <c r="A30" s="162" t="s">
        <v>114</v>
      </c>
      <c r="B30" s="128">
        <f t="shared" ref="B30:C30" si="5">B$31+B$39+B$43</f>
        <v>21459454.905539997</v>
      </c>
      <c r="C30" s="128">
        <f t="shared" si="5"/>
        <v>21150247.491269998</v>
      </c>
      <c r="D30" s="112"/>
      <c r="E30" s="112"/>
      <c r="F30" s="112"/>
    </row>
    <row r="31" spans="1:6" ht="12.75" outlineLevel="2" x14ac:dyDescent="0.2">
      <c r="A31" s="119" t="s">
        <v>130</v>
      </c>
      <c r="B31" s="123">
        <f t="shared" ref="B31" si="6">SUM(B$32:B$38)</f>
        <v>16400011.6</v>
      </c>
      <c r="C31" s="123">
        <v>16400011.6</v>
      </c>
      <c r="D31" s="112"/>
      <c r="E31" s="112"/>
      <c r="F31" s="112"/>
    </row>
    <row r="32" spans="1:6" ht="12.75" outlineLevel="3" x14ac:dyDescent="0.2">
      <c r="A32" s="14" t="s">
        <v>154</v>
      </c>
      <c r="B32" s="90">
        <v>11.6</v>
      </c>
      <c r="C32" s="90">
        <v>11.6</v>
      </c>
      <c r="D32" s="112"/>
      <c r="E32" s="112"/>
      <c r="F32" s="112"/>
    </row>
    <row r="33" spans="1:6" ht="12.75" outlineLevel="3" x14ac:dyDescent="0.2">
      <c r="A33" s="14" t="s">
        <v>46</v>
      </c>
      <c r="B33" s="90">
        <v>1000000</v>
      </c>
      <c r="C33" s="90">
        <v>1000000</v>
      </c>
      <c r="D33" s="112"/>
      <c r="E33" s="112"/>
      <c r="F33" s="112"/>
    </row>
    <row r="34" spans="1:6" ht="12.75" outlineLevel="3" x14ac:dyDescent="0.2">
      <c r="A34" s="14" t="s">
        <v>51</v>
      </c>
      <c r="B34" s="90">
        <v>3000000</v>
      </c>
      <c r="C34" s="90">
        <v>3000000</v>
      </c>
      <c r="D34" s="112"/>
      <c r="E34" s="112"/>
      <c r="F34" s="112"/>
    </row>
    <row r="35" spans="1:6" ht="12.75" outlineLevel="3" x14ac:dyDescent="0.2">
      <c r="A35" s="14" t="s">
        <v>180</v>
      </c>
      <c r="B35" s="90">
        <v>3200000</v>
      </c>
      <c r="C35" s="90">
        <v>3200000</v>
      </c>
      <c r="D35" s="112"/>
      <c r="E35" s="112"/>
      <c r="F35" s="112"/>
    </row>
    <row r="36" spans="1:6" ht="12.75" outlineLevel="3" x14ac:dyDescent="0.2">
      <c r="A36" s="14" t="s">
        <v>146</v>
      </c>
      <c r="B36" s="90">
        <v>4800000</v>
      </c>
      <c r="C36" s="90">
        <v>4800000</v>
      </c>
      <c r="D36" s="112"/>
      <c r="E36" s="112"/>
      <c r="F36" s="112"/>
    </row>
    <row r="37" spans="1:6" ht="12.75" outlineLevel="3" x14ac:dyDescent="0.2">
      <c r="A37" s="14" t="s">
        <v>41</v>
      </c>
      <c r="B37" s="90">
        <v>250000</v>
      </c>
      <c r="C37" s="90">
        <v>250000</v>
      </c>
      <c r="D37" s="112"/>
      <c r="E37" s="112"/>
      <c r="F37" s="112"/>
    </row>
    <row r="38" spans="1:6" ht="12.75" outlineLevel="3" x14ac:dyDescent="0.2">
      <c r="A38" s="14" t="s">
        <v>177</v>
      </c>
      <c r="B38" s="90">
        <v>4150000</v>
      </c>
      <c r="C38" s="90">
        <v>4150000</v>
      </c>
      <c r="D38" s="112"/>
      <c r="E38" s="112"/>
      <c r="F38" s="112"/>
    </row>
    <row r="39" spans="1:6" ht="12.75" outlineLevel="2" x14ac:dyDescent="0.2">
      <c r="A39" s="119" t="s">
        <v>8</v>
      </c>
      <c r="B39" s="123">
        <f t="shared" ref="B39" si="7">SUM(B$40:B$42)</f>
        <v>5058488.6555400006</v>
      </c>
      <c r="C39" s="123">
        <v>4749281.2412700001</v>
      </c>
      <c r="D39" s="112"/>
      <c r="E39" s="112"/>
      <c r="F39" s="112"/>
    </row>
    <row r="40" spans="1:6" ht="12.75" outlineLevel="3" x14ac:dyDescent="0.2">
      <c r="A40" s="14" t="s">
        <v>10</v>
      </c>
      <c r="B40" s="90">
        <v>1050000</v>
      </c>
      <c r="C40" s="90">
        <v>787500</v>
      </c>
      <c r="D40" s="112"/>
      <c r="E40" s="112"/>
      <c r="F40" s="112"/>
    </row>
    <row r="41" spans="1:6" ht="12.75" outlineLevel="3" x14ac:dyDescent="0.2">
      <c r="A41" s="14" t="s">
        <v>107</v>
      </c>
      <c r="B41" s="90">
        <v>3859862.3181500002</v>
      </c>
      <c r="C41" s="90">
        <v>3822362.3181500002</v>
      </c>
      <c r="D41" s="112"/>
      <c r="E41" s="112"/>
      <c r="F41" s="112"/>
    </row>
    <row r="42" spans="1:6" ht="12.75" outlineLevel="3" x14ac:dyDescent="0.2">
      <c r="A42" s="14" t="s">
        <v>30</v>
      </c>
      <c r="B42" s="90">
        <v>148626.33739</v>
      </c>
      <c r="C42" s="90">
        <v>139418.92311999999</v>
      </c>
      <c r="D42" s="112"/>
      <c r="E42" s="112"/>
      <c r="F42" s="112"/>
    </row>
    <row r="43" spans="1:6" ht="12.75" outlineLevel="2" x14ac:dyDescent="0.2">
      <c r="A43" s="119" t="s">
        <v>133</v>
      </c>
      <c r="B43" s="123">
        <f t="shared" ref="B43" si="8">SUM(B$44:B$44)</f>
        <v>954.65</v>
      </c>
      <c r="C43" s="123">
        <v>954.65</v>
      </c>
      <c r="D43" s="112"/>
      <c r="E43" s="112"/>
      <c r="F43" s="112"/>
    </row>
    <row r="44" spans="1:6" ht="12.75" outlineLevel="3" x14ac:dyDescent="0.2">
      <c r="A44" s="14" t="s">
        <v>175</v>
      </c>
      <c r="B44" s="90">
        <v>954.65</v>
      </c>
      <c r="C44" s="90">
        <v>954.65</v>
      </c>
      <c r="D44" s="112"/>
      <c r="E44" s="112"/>
      <c r="F44" s="112"/>
    </row>
    <row r="45" spans="1:6" ht="15" x14ac:dyDescent="0.25">
      <c r="A45" s="182" t="s">
        <v>80</v>
      </c>
      <c r="B45" s="111">
        <f t="shared" ref="B45:C45" si="9">B$46+B$68</f>
        <v>1042308690.74547</v>
      </c>
      <c r="C45" s="111">
        <f t="shared" si="9"/>
        <v>1095578316.3516202</v>
      </c>
      <c r="D45" s="112"/>
      <c r="E45" s="112"/>
      <c r="F45" s="112"/>
    </row>
    <row r="46" spans="1:6" ht="15" outlineLevel="1" x14ac:dyDescent="0.25">
      <c r="A46" s="162" t="s">
        <v>74</v>
      </c>
      <c r="B46" s="128">
        <f t="shared" ref="B46:C46" si="10">B$47+B$54+B$60+B$62+B$66</f>
        <v>825859587.95179009</v>
      </c>
      <c r="C46" s="128">
        <f t="shared" si="10"/>
        <v>863509246.10960007</v>
      </c>
      <c r="D46" s="112"/>
      <c r="E46" s="112"/>
      <c r="F46" s="112"/>
    </row>
    <row r="47" spans="1:6" ht="12.75" outlineLevel="2" x14ac:dyDescent="0.2">
      <c r="A47" s="119" t="s">
        <v>143</v>
      </c>
      <c r="B47" s="123">
        <f t="shared" ref="B47" si="11">SUM(B$48:B$53)</f>
        <v>337038400.88392001</v>
      </c>
      <c r="C47" s="123">
        <v>351440104.13396001</v>
      </c>
      <c r="D47" s="112"/>
      <c r="E47" s="112"/>
      <c r="F47" s="112"/>
    </row>
    <row r="48" spans="1:6" ht="12.75" outlineLevel="3" x14ac:dyDescent="0.2">
      <c r="A48" s="14" t="s">
        <v>29</v>
      </c>
      <c r="B48" s="90">
        <v>57953115.090000004</v>
      </c>
      <c r="C48" s="90">
        <v>60604772.539999999</v>
      </c>
      <c r="D48" s="112"/>
      <c r="E48" s="112"/>
      <c r="F48" s="112"/>
    </row>
    <row r="49" spans="1:6" ht="12.75" outlineLevel="3" x14ac:dyDescent="0.2">
      <c r="A49" s="14" t="s">
        <v>98</v>
      </c>
      <c r="B49" s="90">
        <v>13973155.77781</v>
      </c>
      <c r="C49" s="90">
        <v>14696612.976330001</v>
      </c>
      <c r="D49" s="112"/>
      <c r="E49" s="112"/>
      <c r="F49" s="112"/>
    </row>
    <row r="50" spans="1:6" ht="12.75" outlineLevel="3" x14ac:dyDescent="0.2">
      <c r="A50" s="14" t="s">
        <v>77</v>
      </c>
      <c r="B50" s="90">
        <v>12136798.183080001</v>
      </c>
      <c r="C50" s="90">
        <v>12692120.03716</v>
      </c>
      <c r="D50" s="112"/>
      <c r="E50" s="112"/>
      <c r="F50" s="112"/>
    </row>
    <row r="51" spans="1:6" ht="12.75" outlineLevel="3" x14ac:dyDescent="0.2">
      <c r="A51" s="14" t="s">
        <v>66</v>
      </c>
      <c r="B51" s="90">
        <v>124747125.80344</v>
      </c>
      <c r="C51" s="90">
        <v>129575877.63198</v>
      </c>
      <c r="D51" s="112"/>
      <c r="E51" s="112"/>
      <c r="F51" s="112"/>
    </row>
    <row r="52" spans="1:6" ht="12.75" outlineLevel="3" x14ac:dyDescent="0.2">
      <c r="A52" s="14" t="s">
        <v>94</v>
      </c>
      <c r="B52" s="90">
        <v>128207697.15962</v>
      </c>
      <c r="C52" s="90">
        <v>133849228.44747999</v>
      </c>
      <c r="D52" s="112"/>
      <c r="E52" s="112"/>
      <c r="F52" s="112"/>
    </row>
    <row r="53" spans="1:6" ht="12.75" outlineLevel="3" x14ac:dyDescent="0.2">
      <c r="A53" s="14" t="s">
        <v>23</v>
      </c>
      <c r="B53" s="90">
        <v>20508.86997</v>
      </c>
      <c r="C53" s="90">
        <v>21492.50101</v>
      </c>
      <c r="D53" s="112"/>
      <c r="E53" s="112"/>
      <c r="F53" s="112"/>
    </row>
    <row r="54" spans="1:6" ht="12.75" outlineLevel="2" x14ac:dyDescent="0.2">
      <c r="A54" s="119" t="s">
        <v>4</v>
      </c>
      <c r="B54" s="123">
        <f t="shared" ref="B54" si="12">SUM(B$55:B$59)</f>
        <v>32708527.153449997</v>
      </c>
      <c r="C54" s="123">
        <v>34242409.41093</v>
      </c>
      <c r="D54" s="112"/>
      <c r="E54" s="112"/>
      <c r="F54" s="112"/>
    </row>
    <row r="55" spans="1:6" ht="12.75" outlineLevel="3" x14ac:dyDescent="0.2">
      <c r="A55" s="14" t="s">
        <v>103</v>
      </c>
      <c r="B55" s="90">
        <v>6914014.4000000004</v>
      </c>
      <c r="C55" s="90">
        <v>7142794.4000000004</v>
      </c>
      <c r="D55" s="112"/>
      <c r="E55" s="112"/>
      <c r="F55" s="112"/>
    </row>
    <row r="56" spans="1:6" ht="12.75" outlineLevel="3" x14ac:dyDescent="0.2">
      <c r="A56" s="14" t="s">
        <v>36</v>
      </c>
      <c r="B56" s="90">
        <v>5428187.7029999997</v>
      </c>
      <c r="C56" s="90">
        <v>5676555.6179999998</v>
      </c>
      <c r="D56" s="112"/>
      <c r="E56" s="112"/>
      <c r="F56" s="112"/>
    </row>
    <row r="57" spans="1:6" ht="12.75" outlineLevel="3" x14ac:dyDescent="0.2">
      <c r="A57" s="14" t="s">
        <v>9</v>
      </c>
      <c r="B57" s="90">
        <v>14540944.745859999</v>
      </c>
      <c r="C57" s="90">
        <v>15238346.638019999</v>
      </c>
      <c r="D57" s="112"/>
      <c r="E57" s="112"/>
      <c r="F57" s="112"/>
    </row>
    <row r="58" spans="1:6" ht="12.75" outlineLevel="3" x14ac:dyDescent="0.2">
      <c r="A58" s="14" t="s">
        <v>99</v>
      </c>
      <c r="B58" s="90">
        <v>216533.95600000001</v>
      </c>
      <c r="C58" s="90">
        <v>226919.19528000001</v>
      </c>
      <c r="D58" s="112"/>
      <c r="E58" s="112"/>
      <c r="F58" s="112"/>
    </row>
    <row r="59" spans="1:6" ht="12.75" outlineLevel="3" x14ac:dyDescent="0.2">
      <c r="A59" s="14" t="s">
        <v>105</v>
      </c>
      <c r="B59" s="90">
        <v>5608846.3485899996</v>
      </c>
      <c r="C59" s="90">
        <v>5957793.55963</v>
      </c>
      <c r="D59" s="112"/>
      <c r="E59" s="112"/>
      <c r="F59" s="112"/>
    </row>
    <row r="60" spans="1:6" ht="12.75" outlineLevel="2" x14ac:dyDescent="0.2">
      <c r="A60" s="119" t="s">
        <v>22</v>
      </c>
      <c r="B60" s="123">
        <f t="shared" ref="B60" si="13">SUM(B$61:B$61)</f>
        <v>1340.7676100000001</v>
      </c>
      <c r="C60" s="123">
        <v>1402.11472</v>
      </c>
      <c r="D60" s="112"/>
      <c r="E60" s="112"/>
      <c r="F60" s="112"/>
    </row>
    <row r="61" spans="1:6" ht="12.75" outlineLevel="3" x14ac:dyDescent="0.2">
      <c r="A61" s="14" t="s">
        <v>75</v>
      </c>
      <c r="B61" s="90">
        <v>1340.7676100000001</v>
      </c>
      <c r="C61" s="90">
        <v>1402.11472</v>
      </c>
      <c r="D61" s="112"/>
      <c r="E61" s="112"/>
      <c r="F61" s="112"/>
    </row>
    <row r="62" spans="1:6" ht="12.75" outlineLevel="2" x14ac:dyDescent="0.2">
      <c r="A62" s="119" t="s">
        <v>144</v>
      </c>
      <c r="B62" s="123">
        <f t="shared" ref="B62" si="14">SUM(B$63:B$65)</f>
        <v>415269932.72280997</v>
      </c>
      <c r="C62" s="123">
        <v>435186797.95398998</v>
      </c>
      <c r="D62" s="112"/>
      <c r="E62" s="112"/>
      <c r="F62" s="112"/>
    </row>
    <row r="63" spans="1:6" ht="12.75" outlineLevel="3" x14ac:dyDescent="0.2">
      <c r="A63" s="14" t="s">
        <v>120</v>
      </c>
      <c r="B63" s="90">
        <v>72002001</v>
      </c>
      <c r="C63" s="90">
        <v>75455307</v>
      </c>
      <c r="D63" s="112"/>
      <c r="E63" s="112"/>
      <c r="F63" s="112"/>
    </row>
    <row r="64" spans="1:6" ht="12.75" outlineLevel="3" x14ac:dyDescent="0.2">
      <c r="A64" s="14" t="s">
        <v>122</v>
      </c>
      <c r="B64" s="90">
        <v>24000667</v>
      </c>
      <c r="C64" s="90">
        <v>25151769</v>
      </c>
      <c r="D64" s="112"/>
      <c r="E64" s="112"/>
      <c r="F64" s="112"/>
    </row>
    <row r="65" spans="1:6" ht="12.75" outlineLevel="3" x14ac:dyDescent="0.2">
      <c r="A65" s="14" t="s">
        <v>126</v>
      </c>
      <c r="B65" s="90">
        <v>319267264.72280997</v>
      </c>
      <c r="C65" s="90">
        <v>334579721.95398998</v>
      </c>
      <c r="D65" s="112"/>
      <c r="E65" s="112"/>
      <c r="F65" s="112"/>
    </row>
    <row r="66" spans="1:6" ht="12.75" outlineLevel="2" x14ac:dyDescent="0.2">
      <c r="A66" s="119" t="s">
        <v>6</v>
      </c>
      <c r="B66" s="123">
        <f t="shared" ref="B66" si="15">SUM(B$67:B$67)</f>
        <v>40841386.424000002</v>
      </c>
      <c r="C66" s="123">
        <v>42638532.495999999</v>
      </c>
      <c r="D66" s="112"/>
      <c r="E66" s="112"/>
      <c r="F66" s="112"/>
    </row>
    <row r="67" spans="1:6" ht="12.75" outlineLevel="3" x14ac:dyDescent="0.2">
      <c r="A67" s="14" t="s">
        <v>94</v>
      </c>
      <c r="B67" s="90">
        <v>40841386.424000002</v>
      </c>
      <c r="C67" s="90">
        <v>42638532.495999999</v>
      </c>
      <c r="D67" s="112"/>
      <c r="E67" s="112"/>
      <c r="F67" s="112"/>
    </row>
    <row r="68" spans="1:6" ht="15" outlineLevel="1" x14ac:dyDescent="0.25">
      <c r="A68" s="162" t="s">
        <v>114</v>
      </c>
      <c r="B68" s="128">
        <f t="shared" ref="B68:C68" si="16">B$69+B$74+B$76+B$85+B$86</f>
        <v>216449102.79367998</v>
      </c>
      <c r="C68" s="128">
        <f t="shared" si="16"/>
        <v>232069070.24202001</v>
      </c>
      <c r="D68" s="112"/>
      <c r="E68" s="112"/>
      <c r="F68" s="112"/>
    </row>
    <row r="69" spans="1:6" ht="12.75" outlineLevel="2" x14ac:dyDescent="0.2">
      <c r="A69" s="119" t="s">
        <v>143</v>
      </c>
      <c r="B69" s="123">
        <f t="shared" ref="B69" si="17">SUM(B$70:B$73)</f>
        <v>140833803.11662</v>
      </c>
      <c r="C69" s="123">
        <v>153455440.23684001</v>
      </c>
      <c r="D69" s="112"/>
      <c r="E69" s="112"/>
      <c r="F69" s="112"/>
    </row>
    <row r="70" spans="1:6" ht="12.75" outlineLevel="3" x14ac:dyDescent="0.2">
      <c r="A70" s="14" t="s">
        <v>11</v>
      </c>
      <c r="B70" s="90">
        <v>456638.37268999999</v>
      </c>
      <c r="C70" s="90">
        <v>477975.29173</v>
      </c>
      <c r="D70" s="112"/>
      <c r="E70" s="112"/>
      <c r="F70" s="112"/>
    </row>
    <row r="71" spans="1:6" ht="12.75" outlineLevel="3" x14ac:dyDescent="0.2">
      <c r="A71" s="14" t="s">
        <v>98</v>
      </c>
      <c r="B71" s="90">
        <v>3050143.2933200002</v>
      </c>
      <c r="C71" s="90">
        <v>9518366.7486300003</v>
      </c>
      <c r="D71" s="112"/>
      <c r="E71" s="112"/>
      <c r="F71" s="112"/>
    </row>
    <row r="72" spans="1:6" ht="12.75" outlineLevel="3" x14ac:dyDescent="0.2">
      <c r="A72" s="14" t="s">
        <v>66</v>
      </c>
      <c r="B72" s="90">
        <v>9418982.9975700006</v>
      </c>
      <c r="C72" s="90">
        <v>9922714.3563199993</v>
      </c>
      <c r="D72" s="112"/>
      <c r="E72" s="112"/>
      <c r="F72" s="112"/>
    </row>
    <row r="73" spans="1:6" ht="12.75" outlineLevel="3" x14ac:dyDescent="0.2">
      <c r="A73" s="14" t="s">
        <v>94</v>
      </c>
      <c r="B73" s="90">
        <v>127908038.45304</v>
      </c>
      <c r="C73" s="90">
        <v>133536383.84016</v>
      </c>
      <c r="D73" s="112"/>
      <c r="E73" s="112"/>
      <c r="F73" s="112"/>
    </row>
    <row r="74" spans="1:6" ht="12.75" outlineLevel="2" x14ac:dyDescent="0.2">
      <c r="A74" s="119" t="s">
        <v>4</v>
      </c>
      <c r="B74" s="123">
        <f t="shared" ref="B74" si="18">SUM(B$75:B$75)</f>
        <v>4679066.9948199997</v>
      </c>
      <c r="C74" s="123">
        <v>4290545.7860599998</v>
      </c>
      <c r="D74" s="112"/>
      <c r="E74" s="112"/>
      <c r="F74" s="112"/>
    </row>
    <row r="75" spans="1:6" ht="12.75" outlineLevel="3" x14ac:dyDescent="0.2">
      <c r="A75" s="14" t="s">
        <v>103</v>
      </c>
      <c r="B75" s="90">
        <v>4679066.9948199997</v>
      </c>
      <c r="C75" s="90">
        <v>4290545.7860599998</v>
      </c>
      <c r="D75" s="112"/>
      <c r="E75" s="112"/>
      <c r="F75" s="112"/>
    </row>
    <row r="76" spans="1:6" ht="12.75" outlineLevel="2" x14ac:dyDescent="0.2">
      <c r="A76" s="119" t="s">
        <v>22</v>
      </c>
      <c r="B76" s="123">
        <f t="shared" ref="B76" si="19">SUM(B$77:B$84)</f>
        <v>68227550.551149994</v>
      </c>
      <c r="C76" s="123">
        <v>71495211.779420003</v>
      </c>
      <c r="D76" s="112"/>
      <c r="E76" s="112"/>
      <c r="F76" s="112"/>
    </row>
    <row r="77" spans="1:6" ht="12.75" outlineLevel="3" x14ac:dyDescent="0.2">
      <c r="A77" s="14" t="s">
        <v>65</v>
      </c>
      <c r="B77" s="90">
        <v>978600.44466000004</v>
      </c>
      <c r="C77" s="90">
        <v>1023376.52194</v>
      </c>
      <c r="D77" s="112"/>
      <c r="E77" s="112"/>
      <c r="F77" s="112"/>
    </row>
    <row r="78" spans="1:6" ht="12.75" outlineLevel="3" x14ac:dyDescent="0.2">
      <c r="A78" s="14" t="s">
        <v>137</v>
      </c>
      <c r="B78" s="90">
        <v>2419267.2335999999</v>
      </c>
      <c r="C78" s="90">
        <v>2535298.3152000001</v>
      </c>
      <c r="D78" s="112"/>
      <c r="E78" s="112"/>
      <c r="F78" s="112"/>
    </row>
    <row r="79" spans="1:6" ht="12.75" outlineLevel="3" x14ac:dyDescent="0.2">
      <c r="A79" s="14" t="s">
        <v>123</v>
      </c>
      <c r="B79" s="90">
        <v>1114482.97594</v>
      </c>
      <c r="C79" s="90">
        <v>1165476.3881399999</v>
      </c>
      <c r="D79" s="112"/>
      <c r="E79" s="112"/>
      <c r="F79" s="112"/>
    </row>
    <row r="80" spans="1:6" ht="12.75" outlineLevel="3" x14ac:dyDescent="0.2">
      <c r="A80" s="14" t="s">
        <v>155</v>
      </c>
      <c r="B80" s="90">
        <v>12000333.5</v>
      </c>
      <c r="C80" s="90">
        <v>12575884.5</v>
      </c>
      <c r="D80" s="112"/>
      <c r="E80" s="112"/>
      <c r="F80" s="112"/>
    </row>
    <row r="81" spans="1:6" ht="12.75" outlineLevel="3" x14ac:dyDescent="0.2">
      <c r="A81" s="14" t="s">
        <v>70</v>
      </c>
      <c r="B81" s="90">
        <v>1729968.07736</v>
      </c>
      <c r="C81" s="90">
        <v>1812939.5095200001</v>
      </c>
      <c r="D81" s="112"/>
      <c r="E81" s="112"/>
      <c r="F81" s="112"/>
    </row>
    <row r="82" spans="1:6" ht="12.75" outlineLevel="3" x14ac:dyDescent="0.2">
      <c r="A82" s="14" t="s">
        <v>73</v>
      </c>
      <c r="B82" s="90">
        <v>37252008.746639997</v>
      </c>
      <c r="C82" s="90">
        <v>39038661.666419998</v>
      </c>
      <c r="D82" s="112"/>
      <c r="E82" s="112"/>
      <c r="F82" s="112"/>
    </row>
    <row r="83" spans="1:6" ht="12.75" outlineLevel="3" x14ac:dyDescent="0.2">
      <c r="A83" s="14" t="s">
        <v>160</v>
      </c>
      <c r="B83" s="90">
        <v>3914358.7835300001</v>
      </c>
      <c r="C83" s="90">
        <v>4102096.32534</v>
      </c>
      <c r="D83" s="112"/>
      <c r="E83" s="112"/>
      <c r="F83" s="112"/>
    </row>
    <row r="84" spans="1:6" ht="12.75" outlineLevel="3" x14ac:dyDescent="0.2">
      <c r="A84" s="14" t="s">
        <v>31</v>
      </c>
      <c r="B84" s="90">
        <v>8818530.7894199993</v>
      </c>
      <c r="C84" s="90">
        <v>9241478.5528599992</v>
      </c>
      <c r="D84" s="112"/>
      <c r="E84" s="112"/>
      <c r="F84" s="112"/>
    </row>
    <row r="85" spans="1:6" ht="12.75" outlineLevel="2" x14ac:dyDescent="0.2">
      <c r="A85" s="119" t="s">
        <v>144</v>
      </c>
      <c r="B85" s="123"/>
      <c r="C85" s="123"/>
      <c r="D85" s="112"/>
      <c r="E85" s="112"/>
      <c r="F85" s="112"/>
    </row>
    <row r="86" spans="1:6" ht="12.75" outlineLevel="2" x14ac:dyDescent="0.2">
      <c r="A86" s="119" t="s">
        <v>6</v>
      </c>
      <c r="B86" s="123">
        <f t="shared" ref="B86" si="20">SUM(B$87:B$87)</f>
        <v>2708682.1310899998</v>
      </c>
      <c r="C86" s="123">
        <v>2827872.4397</v>
      </c>
      <c r="D86" s="112"/>
      <c r="E86" s="112"/>
      <c r="F86" s="112"/>
    </row>
    <row r="87" spans="1:6" ht="12.75" outlineLevel="3" x14ac:dyDescent="0.2">
      <c r="A87" s="14" t="s">
        <v>94</v>
      </c>
      <c r="B87" s="90">
        <v>2708682.1310899998</v>
      </c>
      <c r="C87" s="90">
        <v>2827872.4397</v>
      </c>
      <c r="D87" s="112"/>
      <c r="E87" s="112"/>
      <c r="F87" s="112"/>
    </row>
    <row r="88" spans="1:6" x14ac:dyDescent="0.2">
      <c r="B88" s="126"/>
      <c r="C88" s="126"/>
      <c r="D88" s="112"/>
      <c r="E88" s="112"/>
      <c r="F88" s="112"/>
    </row>
    <row r="89" spans="1:6" x14ac:dyDescent="0.2">
      <c r="B89" s="126"/>
      <c r="C89" s="126"/>
      <c r="D89" s="112"/>
      <c r="E89" s="112"/>
      <c r="F89" s="112"/>
    </row>
    <row r="90" spans="1:6" x14ac:dyDescent="0.2">
      <c r="B90" s="126"/>
      <c r="C90" s="126"/>
      <c r="D90" s="112"/>
      <c r="E90" s="112"/>
      <c r="F90" s="112"/>
    </row>
    <row r="91" spans="1:6" x14ac:dyDescent="0.2">
      <c r="B91" s="126"/>
      <c r="C91" s="126"/>
      <c r="D91" s="112"/>
      <c r="E91" s="112"/>
      <c r="F91" s="112"/>
    </row>
    <row r="92" spans="1:6" x14ac:dyDescent="0.2">
      <c r="B92" s="126"/>
      <c r="C92" s="126"/>
      <c r="D92" s="112"/>
      <c r="E92" s="112"/>
      <c r="F92" s="112"/>
    </row>
    <row r="93" spans="1:6" x14ac:dyDescent="0.2">
      <c r="B93" s="126"/>
      <c r="C93" s="126"/>
      <c r="D93" s="112"/>
      <c r="E93" s="112"/>
      <c r="F93" s="112"/>
    </row>
    <row r="94" spans="1:6" x14ac:dyDescent="0.2">
      <c r="B94" s="126"/>
      <c r="C94" s="126"/>
      <c r="D94" s="112"/>
      <c r="E94" s="112"/>
      <c r="F94" s="112"/>
    </row>
    <row r="95" spans="1:6" x14ac:dyDescent="0.2">
      <c r="B95" s="126"/>
      <c r="C95" s="126"/>
      <c r="D95" s="112"/>
      <c r="E95" s="112"/>
      <c r="F95" s="112"/>
    </row>
    <row r="96" spans="1:6" x14ac:dyDescent="0.2">
      <c r="B96" s="126"/>
      <c r="C96" s="126"/>
      <c r="D96" s="112"/>
      <c r="E96" s="112"/>
      <c r="F96" s="112"/>
    </row>
    <row r="97" spans="2:6" x14ac:dyDescent="0.2">
      <c r="B97" s="126"/>
      <c r="C97" s="126"/>
      <c r="D97" s="112"/>
      <c r="E97" s="112"/>
      <c r="F97" s="112"/>
    </row>
    <row r="98" spans="2:6" x14ac:dyDescent="0.2">
      <c r="B98" s="126"/>
      <c r="C98" s="126"/>
      <c r="D98" s="112"/>
      <c r="E98" s="112"/>
      <c r="F98" s="112"/>
    </row>
    <row r="99" spans="2:6" x14ac:dyDescent="0.2">
      <c r="B99" s="126"/>
      <c r="C99" s="126"/>
      <c r="D99" s="112"/>
      <c r="E99" s="112"/>
      <c r="F99" s="112"/>
    </row>
    <row r="100" spans="2:6" x14ac:dyDescent="0.2">
      <c r="B100" s="126"/>
      <c r="C100" s="126"/>
      <c r="D100" s="112"/>
      <c r="E100" s="112"/>
      <c r="F100" s="112"/>
    </row>
    <row r="101" spans="2:6" x14ac:dyDescent="0.2">
      <c r="B101" s="126"/>
      <c r="C101" s="126"/>
      <c r="D101" s="112"/>
      <c r="E101" s="112"/>
      <c r="F101" s="112"/>
    </row>
    <row r="102" spans="2:6" x14ac:dyDescent="0.2">
      <c r="B102" s="126"/>
      <c r="C102" s="126"/>
      <c r="D102" s="112"/>
      <c r="E102" s="112"/>
      <c r="F102" s="112"/>
    </row>
    <row r="103" spans="2:6" x14ac:dyDescent="0.2">
      <c r="B103" s="126"/>
      <c r="C103" s="126"/>
      <c r="D103" s="112"/>
      <c r="E103" s="112"/>
      <c r="F103" s="112"/>
    </row>
    <row r="104" spans="2:6" x14ac:dyDescent="0.2">
      <c r="B104" s="126"/>
      <c r="C104" s="126"/>
      <c r="D104" s="112"/>
      <c r="E104" s="112"/>
      <c r="F104" s="112"/>
    </row>
    <row r="105" spans="2:6" x14ac:dyDescent="0.2">
      <c r="B105" s="126"/>
      <c r="C105" s="126"/>
      <c r="D105" s="112"/>
      <c r="E105" s="112"/>
      <c r="F105" s="112"/>
    </row>
    <row r="106" spans="2:6" x14ac:dyDescent="0.2">
      <c r="B106" s="126"/>
      <c r="C106" s="126"/>
      <c r="D106" s="112"/>
      <c r="E106" s="112"/>
      <c r="F106" s="112"/>
    </row>
    <row r="107" spans="2:6" x14ac:dyDescent="0.2">
      <c r="B107" s="126"/>
      <c r="C107" s="126"/>
      <c r="D107" s="112"/>
      <c r="E107" s="112"/>
      <c r="F107" s="112"/>
    </row>
    <row r="108" spans="2:6" x14ac:dyDescent="0.2">
      <c r="B108" s="126"/>
      <c r="C108" s="126"/>
      <c r="D108" s="112"/>
      <c r="E108" s="112"/>
      <c r="F108" s="112"/>
    </row>
    <row r="109" spans="2:6" x14ac:dyDescent="0.2">
      <c r="B109" s="126"/>
      <c r="C109" s="126"/>
      <c r="D109" s="112"/>
      <c r="E109" s="112"/>
      <c r="F109" s="112"/>
    </row>
    <row r="110" spans="2:6" x14ac:dyDescent="0.2">
      <c r="B110" s="126"/>
      <c r="C110" s="126"/>
      <c r="D110" s="112"/>
      <c r="E110" s="112"/>
      <c r="F110" s="112"/>
    </row>
    <row r="111" spans="2:6" x14ac:dyDescent="0.2">
      <c r="B111" s="126"/>
      <c r="C111" s="126"/>
      <c r="D111" s="112"/>
      <c r="E111" s="112"/>
      <c r="F111" s="112"/>
    </row>
    <row r="112" spans="2:6" x14ac:dyDescent="0.2">
      <c r="B112" s="126"/>
      <c r="C112" s="126"/>
      <c r="D112" s="112"/>
      <c r="E112" s="112"/>
      <c r="F112" s="112"/>
    </row>
    <row r="113" spans="2:6" x14ac:dyDescent="0.2">
      <c r="B113" s="126"/>
      <c r="C113" s="126"/>
      <c r="D113" s="112"/>
      <c r="E113" s="112"/>
      <c r="F113" s="112"/>
    </row>
    <row r="114" spans="2:6" x14ac:dyDescent="0.2">
      <c r="B114" s="126"/>
      <c r="C114" s="126"/>
      <c r="D114" s="112"/>
      <c r="E114" s="112"/>
      <c r="F114" s="112"/>
    </row>
    <row r="115" spans="2:6" x14ac:dyDescent="0.2">
      <c r="B115" s="126"/>
      <c r="C115" s="126"/>
      <c r="D115" s="112"/>
      <c r="E115" s="112"/>
      <c r="F115" s="112"/>
    </row>
    <row r="116" spans="2:6" x14ac:dyDescent="0.2">
      <c r="B116" s="126"/>
      <c r="C116" s="126"/>
      <c r="D116" s="112"/>
      <c r="E116" s="112"/>
      <c r="F116" s="112"/>
    </row>
    <row r="117" spans="2:6" x14ac:dyDescent="0.2">
      <c r="B117" s="126"/>
      <c r="C117" s="126"/>
      <c r="D117" s="112"/>
      <c r="E117" s="112"/>
      <c r="F117" s="112"/>
    </row>
    <row r="118" spans="2:6" x14ac:dyDescent="0.2">
      <c r="B118" s="126"/>
      <c r="C118" s="126"/>
      <c r="D118" s="112"/>
      <c r="E118" s="112"/>
      <c r="F118" s="112"/>
    </row>
    <row r="119" spans="2:6" x14ac:dyDescent="0.2">
      <c r="B119" s="126"/>
      <c r="C119" s="126"/>
      <c r="D119" s="112"/>
      <c r="E119" s="112"/>
      <c r="F119" s="112"/>
    </row>
    <row r="120" spans="2:6" x14ac:dyDescent="0.2">
      <c r="B120" s="126"/>
      <c r="C120" s="126"/>
      <c r="D120" s="112"/>
      <c r="E120" s="112"/>
      <c r="F120" s="112"/>
    </row>
    <row r="121" spans="2:6" x14ac:dyDescent="0.2">
      <c r="B121" s="126"/>
      <c r="C121" s="126"/>
      <c r="D121" s="112"/>
      <c r="E121" s="112"/>
      <c r="F121" s="112"/>
    </row>
    <row r="122" spans="2:6" x14ac:dyDescent="0.2">
      <c r="B122" s="126"/>
      <c r="C122" s="126"/>
      <c r="D122" s="112"/>
      <c r="E122" s="112"/>
      <c r="F122" s="112"/>
    </row>
    <row r="123" spans="2:6" x14ac:dyDescent="0.2">
      <c r="B123" s="126"/>
      <c r="C123" s="126"/>
      <c r="D123" s="112"/>
      <c r="E123" s="112"/>
      <c r="F123" s="112"/>
    </row>
    <row r="124" spans="2:6" x14ac:dyDescent="0.2">
      <c r="B124" s="126"/>
      <c r="C124" s="126"/>
      <c r="D124" s="112"/>
      <c r="E124" s="112"/>
      <c r="F124" s="112"/>
    </row>
    <row r="125" spans="2:6" x14ac:dyDescent="0.2">
      <c r="B125" s="126"/>
      <c r="C125" s="126"/>
      <c r="D125" s="112"/>
      <c r="E125" s="112"/>
      <c r="F125" s="112"/>
    </row>
    <row r="126" spans="2:6" x14ac:dyDescent="0.2">
      <c r="B126" s="126"/>
      <c r="C126" s="126"/>
      <c r="D126" s="112"/>
      <c r="E126" s="112"/>
      <c r="F126" s="112"/>
    </row>
    <row r="127" spans="2:6" x14ac:dyDescent="0.2">
      <c r="B127" s="126"/>
      <c r="C127" s="126"/>
      <c r="D127" s="112"/>
      <c r="E127" s="112"/>
      <c r="F127" s="112"/>
    </row>
    <row r="128" spans="2:6" x14ac:dyDescent="0.2">
      <c r="B128" s="126"/>
      <c r="C128" s="126"/>
      <c r="D128" s="112"/>
      <c r="E128" s="112"/>
      <c r="F128" s="112"/>
    </row>
    <row r="129" spans="2:6" x14ac:dyDescent="0.2">
      <c r="B129" s="126"/>
      <c r="C129" s="126"/>
      <c r="D129" s="112"/>
      <c r="E129" s="112"/>
      <c r="F129" s="112"/>
    </row>
    <row r="130" spans="2:6" x14ac:dyDescent="0.2">
      <c r="B130" s="126"/>
      <c r="C130" s="126"/>
      <c r="D130" s="112"/>
      <c r="E130" s="112"/>
      <c r="F130" s="112"/>
    </row>
    <row r="131" spans="2:6" x14ac:dyDescent="0.2">
      <c r="B131" s="126"/>
      <c r="C131" s="126"/>
      <c r="D131" s="112"/>
      <c r="E131" s="112"/>
      <c r="F131" s="112"/>
    </row>
    <row r="132" spans="2:6" x14ac:dyDescent="0.2">
      <c r="B132" s="126"/>
      <c r="C132" s="126"/>
      <c r="D132" s="112"/>
      <c r="E132" s="112"/>
      <c r="F132" s="112"/>
    </row>
    <row r="133" spans="2:6" x14ac:dyDescent="0.2">
      <c r="B133" s="126"/>
      <c r="C133" s="126"/>
      <c r="D133" s="112"/>
      <c r="E133" s="112"/>
      <c r="F133" s="112"/>
    </row>
    <row r="134" spans="2:6" x14ac:dyDescent="0.2">
      <c r="B134" s="126"/>
      <c r="C134" s="126"/>
      <c r="D134" s="112"/>
      <c r="E134" s="112"/>
      <c r="F134" s="112"/>
    </row>
    <row r="135" spans="2:6" x14ac:dyDescent="0.2">
      <c r="B135" s="126"/>
      <c r="C135" s="126"/>
      <c r="D135" s="112"/>
      <c r="E135" s="112"/>
      <c r="F135" s="112"/>
    </row>
    <row r="136" spans="2:6" x14ac:dyDescent="0.2">
      <c r="B136" s="126"/>
      <c r="C136" s="126"/>
      <c r="D136" s="112"/>
      <c r="E136" s="112"/>
      <c r="F136" s="112"/>
    </row>
    <row r="137" spans="2:6" x14ac:dyDescent="0.2">
      <c r="B137" s="126"/>
      <c r="C137" s="126"/>
      <c r="D137" s="112"/>
      <c r="E137" s="112"/>
      <c r="F137" s="112"/>
    </row>
    <row r="138" spans="2:6" x14ac:dyDescent="0.2">
      <c r="B138" s="126"/>
      <c r="C138" s="126"/>
      <c r="D138" s="112"/>
      <c r="E138" s="112"/>
      <c r="F138" s="112"/>
    </row>
    <row r="139" spans="2:6" x14ac:dyDescent="0.2">
      <c r="B139" s="126"/>
      <c r="C139" s="126"/>
      <c r="D139" s="112"/>
      <c r="E139" s="112"/>
      <c r="F139" s="112"/>
    </row>
    <row r="140" spans="2:6" x14ac:dyDescent="0.2">
      <c r="B140" s="126"/>
      <c r="C140" s="126"/>
      <c r="D140" s="112"/>
      <c r="E140" s="112"/>
      <c r="F140" s="112"/>
    </row>
    <row r="141" spans="2:6" x14ac:dyDescent="0.2">
      <c r="B141" s="126"/>
      <c r="C141" s="126"/>
      <c r="D141" s="112"/>
      <c r="E141" s="112"/>
      <c r="F141" s="112"/>
    </row>
    <row r="142" spans="2:6" x14ac:dyDescent="0.2">
      <c r="B142" s="126"/>
      <c r="C142" s="126"/>
      <c r="D142" s="112"/>
      <c r="E142" s="112"/>
      <c r="F142" s="112"/>
    </row>
    <row r="143" spans="2:6" x14ac:dyDescent="0.2">
      <c r="B143" s="126"/>
      <c r="C143" s="126"/>
      <c r="D143" s="112"/>
      <c r="E143" s="112"/>
      <c r="F143" s="112"/>
    </row>
    <row r="144" spans="2:6" x14ac:dyDescent="0.2">
      <c r="B144" s="126"/>
      <c r="C144" s="126"/>
      <c r="D144" s="112"/>
      <c r="E144" s="112"/>
      <c r="F144" s="112"/>
    </row>
    <row r="145" spans="2:6" x14ac:dyDescent="0.2">
      <c r="B145" s="126"/>
      <c r="C145" s="126"/>
      <c r="D145" s="112"/>
      <c r="E145" s="112"/>
      <c r="F145" s="112"/>
    </row>
    <row r="146" spans="2:6" x14ac:dyDescent="0.2">
      <c r="B146" s="126"/>
      <c r="C146" s="126"/>
      <c r="D146" s="112"/>
      <c r="E146" s="112"/>
      <c r="F146" s="112"/>
    </row>
    <row r="147" spans="2:6" x14ac:dyDescent="0.2">
      <c r="B147" s="126"/>
      <c r="C147" s="126"/>
      <c r="D147" s="112"/>
      <c r="E147" s="112"/>
      <c r="F147" s="112"/>
    </row>
    <row r="148" spans="2:6" x14ac:dyDescent="0.2">
      <c r="B148" s="126"/>
      <c r="C148" s="126"/>
      <c r="D148" s="112"/>
      <c r="E148" s="112"/>
      <c r="F148" s="112"/>
    </row>
    <row r="149" spans="2:6" x14ac:dyDescent="0.2">
      <c r="B149" s="126"/>
      <c r="C149" s="126"/>
      <c r="D149" s="112"/>
      <c r="E149" s="112"/>
      <c r="F149" s="112"/>
    </row>
    <row r="150" spans="2:6" x14ac:dyDescent="0.2">
      <c r="B150" s="126"/>
      <c r="C150" s="126"/>
      <c r="D150" s="112"/>
      <c r="E150" s="112"/>
      <c r="F150" s="112"/>
    </row>
    <row r="151" spans="2:6" x14ac:dyDescent="0.2">
      <c r="B151" s="126"/>
      <c r="C151" s="126"/>
      <c r="D151" s="112"/>
      <c r="E151" s="112"/>
      <c r="F151" s="112"/>
    </row>
    <row r="152" spans="2:6" x14ac:dyDescent="0.2">
      <c r="B152" s="126"/>
      <c r="C152" s="126"/>
      <c r="D152" s="112"/>
      <c r="E152" s="112"/>
      <c r="F152" s="112"/>
    </row>
    <row r="153" spans="2:6" x14ac:dyDescent="0.2">
      <c r="B153" s="126"/>
      <c r="C153" s="126"/>
      <c r="D153" s="112"/>
      <c r="E153" s="112"/>
      <c r="F153" s="112"/>
    </row>
    <row r="154" spans="2:6" x14ac:dyDescent="0.2">
      <c r="B154" s="126"/>
      <c r="C154" s="126"/>
      <c r="D154" s="112"/>
      <c r="E154" s="112"/>
      <c r="F154" s="112"/>
    </row>
    <row r="155" spans="2:6" x14ac:dyDescent="0.2">
      <c r="B155" s="126"/>
      <c r="C155" s="126"/>
      <c r="D155" s="112"/>
      <c r="E155" s="112"/>
      <c r="F155" s="112"/>
    </row>
    <row r="156" spans="2:6" x14ac:dyDescent="0.2">
      <c r="B156" s="126"/>
      <c r="C156" s="126"/>
      <c r="D156" s="112"/>
      <c r="E156" s="112"/>
      <c r="F156" s="112"/>
    </row>
    <row r="157" spans="2:6" x14ac:dyDescent="0.2">
      <c r="B157" s="126"/>
      <c r="C157" s="126"/>
      <c r="D157" s="112"/>
      <c r="E157" s="112"/>
      <c r="F157" s="112"/>
    </row>
    <row r="158" spans="2:6" x14ac:dyDescent="0.2">
      <c r="B158" s="126"/>
      <c r="C158" s="126"/>
      <c r="D158" s="112"/>
      <c r="E158" s="112"/>
      <c r="F158" s="112"/>
    </row>
    <row r="159" spans="2:6" x14ac:dyDescent="0.2">
      <c r="B159" s="126"/>
      <c r="C159" s="126"/>
      <c r="D159" s="112"/>
      <c r="E159" s="112"/>
      <c r="F159" s="112"/>
    </row>
    <row r="160" spans="2:6" x14ac:dyDescent="0.2">
      <c r="B160" s="126"/>
      <c r="C160" s="126"/>
      <c r="D160" s="112"/>
      <c r="E160" s="112"/>
      <c r="F160" s="112"/>
    </row>
    <row r="161" spans="2:6" x14ac:dyDescent="0.2">
      <c r="B161" s="126"/>
      <c r="C161" s="126"/>
      <c r="D161" s="112"/>
      <c r="E161" s="112"/>
      <c r="F161" s="112"/>
    </row>
    <row r="162" spans="2:6" x14ac:dyDescent="0.2">
      <c r="B162" s="126"/>
      <c r="C162" s="126"/>
      <c r="D162" s="112"/>
      <c r="E162" s="112"/>
      <c r="F162" s="112"/>
    </row>
    <row r="163" spans="2:6" x14ac:dyDescent="0.2">
      <c r="B163" s="126"/>
      <c r="C163" s="126"/>
      <c r="D163" s="112"/>
      <c r="E163" s="112"/>
      <c r="F163" s="112"/>
    </row>
    <row r="164" spans="2:6" x14ac:dyDescent="0.2">
      <c r="B164" s="126"/>
      <c r="C164" s="126"/>
      <c r="D164" s="112"/>
      <c r="E164" s="112"/>
      <c r="F164" s="112"/>
    </row>
    <row r="165" spans="2:6" x14ac:dyDescent="0.2">
      <c r="B165" s="126"/>
      <c r="C165" s="126"/>
      <c r="D165" s="112"/>
      <c r="E165" s="112"/>
      <c r="F165" s="112"/>
    </row>
    <row r="166" spans="2:6" x14ac:dyDescent="0.2">
      <c r="B166" s="126"/>
      <c r="C166" s="126"/>
      <c r="D166" s="112"/>
      <c r="E166" s="112"/>
      <c r="F166" s="112"/>
    </row>
    <row r="167" spans="2:6" x14ac:dyDescent="0.2">
      <c r="B167" s="126"/>
      <c r="C167" s="126"/>
      <c r="D167" s="112"/>
      <c r="E167" s="112"/>
      <c r="F167" s="112"/>
    </row>
    <row r="168" spans="2:6" x14ac:dyDescent="0.2">
      <c r="B168" s="126"/>
      <c r="C168" s="126"/>
      <c r="D168" s="112"/>
      <c r="E168" s="112"/>
      <c r="F168" s="112"/>
    </row>
    <row r="169" spans="2:6" x14ac:dyDescent="0.2">
      <c r="B169" s="126"/>
      <c r="C169" s="126"/>
      <c r="D169" s="112"/>
      <c r="E169" s="112"/>
      <c r="F169" s="112"/>
    </row>
    <row r="170" spans="2:6" x14ac:dyDescent="0.2">
      <c r="B170" s="126"/>
      <c r="C170" s="126"/>
      <c r="D170" s="112"/>
      <c r="E170" s="112"/>
      <c r="F170" s="112"/>
    </row>
    <row r="171" spans="2:6" x14ac:dyDescent="0.2">
      <c r="B171" s="126"/>
      <c r="C171" s="126"/>
      <c r="D171" s="112"/>
      <c r="E171" s="112"/>
      <c r="F171" s="112"/>
    </row>
    <row r="172" spans="2:6" x14ac:dyDescent="0.2">
      <c r="B172" s="126"/>
      <c r="C172" s="126"/>
      <c r="D172" s="112"/>
      <c r="E172" s="112"/>
      <c r="F172" s="112"/>
    </row>
    <row r="173" spans="2:6" x14ac:dyDescent="0.2">
      <c r="B173" s="126"/>
      <c r="C173" s="126"/>
      <c r="D173" s="112"/>
      <c r="E173" s="112"/>
      <c r="F173" s="112"/>
    </row>
    <row r="174" spans="2:6" x14ac:dyDescent="0.2">
      <c r="B174" s="126"/>
      <c r="C174" s="126"/>
      <c r="D174" s="112"/>
      <c r="E174" s="112"/>
      <c r="F174" s="112"/>
    </row>
    <row r="175" spans="2:6" x14ac:dyDescent="0.2">
      <c r="B175" s="126"/>
      <c r="C175" s="126"/>
      <c r="D175" s="112"/>
      <c r="E175" s="112"/>
      <c r="F175" s="112"/>
    </row>
    <row r="176" spans="2:6" x14ac:dyDescent="0.2">
      <c r="B176" s="126"/>
      <c r="C176" s="126"/>
      <c r="D176" s="112"/>
      <c r="E176" s="112"/>
      <c r="F176" s="112"/>
    </row>
    <row r="177" spans="2:6" x14ac:dyDescent="0.2">
      <c r="B177" s="126"/>
      <c r="C177" s="126"/>
      <c r="D177" s="112"/>
      <c r="E177" s="112"/>
      <c r="F177" s="112"/>
    </row>
    <row r="178" spans="2:6" x14ac:dyDescent="0.2">
      <c r="B178" s="126"/>
      <c r="C178" s="126"/>
      <c r="D178" s="112"/>
      <c r="E178" s="112"/>
      <c r="F178" s="112"/>
    </row>
    <row r="179" spans="2:6" x14ac:dyDescent="0.2">
      <c r="B179" s="126"/>
      <c r="C179" s="126"/>
      <c r="D179" s="112"/>
      <c r="E179" s="112"/>
      <c r="F179" s="112"/>
    </row>
    <row r="180" spans="2:6" x14ac:dyDescent="0.2">
      <c r="B180" s="126"/>
      <c r="C180" s="126"/>
      <c r="D180" s="112"/>
      <c r="E180" s="112"/>
      <c r="F180" s="112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50" bestFit="1" customWidth="1"/>
    <col min="2" max="2" width="18" style="50" customWidth="1"/>
    <col min="3" max="3" width="19.85546875" style="50" customWidth="1"/>
    <col min="4" max="4" width="11.42578125" style="50" bestFit="1" customWidth="1"/>
    <col min="5" max="16384" width="9.140625" style="50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31.01.2016</v>
      </c>
      <c r="B2" s="3"/>
      <c r="C2" s="3"/>
      <c r="D2" s="3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ht="18.75" x14ac:dyDescent="0.3">
      <c r="A3" s="2" t="s">
        <v>69</v>
      </c>
      <c r="B3" s="2"/>
      <c r="C3" s="2"/>
      <c r="D3" s="2"/>
    </row>
    <row r="4" spans="1:19" x14ac:dyDescent="0.2"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9" s="157" customFormat="1" x14ac:dyDescent="0.2">
      <c r="D5" s="157" t="str">
        <f>VALVAL</f>
        <v>тис. одиниць</v>
      </c>
    </row>
    <row r="6" spans="1:19" s="152" customFormat="1" x14ac:dyDescent="0.2">
      <c r="A6" s="134"/>
      <c r="B6" s="183" t="s">
        <v>173</v>
      </c>
      <c r="C6" s="183" t="s">
        <v>3</v>
      </c>
      <c r="D6" s="183" t="s">
        <v>67</v>
      </c>
    </row>
    <row r="7" spans="1:19" s="130" customFormat="1" ht="15.75" x14ac:dyDescent="0.2">
      <c r="A7" s="31" t="s">
        <v>172</v>
      </c>
      <c r="B7" s="63">
        <f t="shared" ref="B7:D7" si="0">SUM(B$8+ B$9)</f>
        <v>65410291.921959996</v>
      </c>
      <c r="C7" s="63">
        <f t="shared" si="0"/>
        <v>1645184552.6490998</v>
      </c>
      <c r="D7" s="170">
        <f t="shared" si="0"/>
        <v>1</v>
      </c>
    </row>
    <row r="8" spans="1:19" s="118" customFormat="1" ht="14.25" x14ac:dyDescent="0.2">
      <c r="A8" s="13" t="str">
        <f>SRATE_M!A7</f>
        <v>Борг, по якому сплата відсотків здійснюється за плаваючими процентними ставками</v>
      </c>
      <c r="B8" s="160">
        <f>SRATE_M!B7</f>
        <v>21471171.952059999</v>
      </c>
      <c r="C8" s="160">
        <f>SRATE_M!C7</f>
        <v>540037957.09719002</v>
      </c>
      <c r="D8" s="45">
        <f>SRATE_M!D7</f>
        <v>0.32825399999999999</v>
      </c>
    </row>
    <row r="9" spans="1:19" s="118" customFormat="1" ht="14.25" x14ac:dyDescent="0.2">
      <c r="A9" s="13" t="str">
        <f>SRATE_M!A8</f>
        <v>Борг, по якому сплата відсотків здійснюється за фіксованими процентними ставками</v>
      </c>
      <c r="B9" s="160">
        <f>SRATE_M!B8</f>
        <v>43939119.969899997</v>
      </c>
      <c r="C9" s="160">
        <f>SRATE_M!C8</f>
        <v>1105146595.5519099</v>
      </c>
      <c r="D9" s="45">
        <f>SRATE_M!D8</f>
        <v>0.67174599999999995</v>
      </c>
    </row>
    <row r="10" spans="1:19" x14ac:dyDescent="0.2"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19" x14ac:dyDescent="0.2">
      <c r="A11" s="6" t="s">
        <v>102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  <row r="12" spans="1:19" x14ac:dyDescent="0.2">
      <c r="B12" s="67"/>
      <c r="C12" s="67"/>
      <c r="D12" s="157" t="str">
        <f>VALVAL</f>
        <v>тис. одиниць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1:19" s="29" customFormat="1" x14ac:dyDescent="0.2">
      <c r="A13" s="53"/>
      <c r="B13" s="183" t="s">
        <v>173</v>
      </c>
      <c r="C13" s="183" t="s">
        <v>3</v>
      </c>
      <c r="D13" s="183" t="s">
        <v>67</v>
      </c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</row>
    <row r="14" spans="1:19" s="197" customFormat="1" ht="15" x14ac:dyDescent="0.25">
      <c r="A14" s="52" t="s">
        <v>172</v>
      </c>
      <c r="B14" s="104">
        <f t="shared" ref="B14:C14" si="1">B$18+B$15</f>
        <v>65410291.921959996</v>
      </c>
      <c r="C14" s="104">
        <f t="shared" si="1"/>
        <v>1645184552.6490998</v>
      </c>
      <c r="D14" s="159">
        <v>1.0000009999999999</v>
      </c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</row>
    <row r="15" spans="1:19" s="103" customFormat="1" ht="15" x14ac:dyDescent="0.25">
      <c r="A15" s="207" t="s">
        <v>74</v>
      </c>
      <c r="B15" s="48">
        <f t="shared" ref="B15:C15" si="2">SUM(B$16:B$17)</f>
        <v>55342637.526189998</v>
      </c>
      <c r="C15" s="48">
        <f t="shared" si="2"/>
        <v>1391965234.9158099</v>
      </c>
      <c r="D15" s="96">
        <v>1.0487690000000001</v>
      </c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</row>
    <row r="16" spans="1:19" s="231" customFormat="1" outlineLevel="1" x14ac:dyDescent="0.2">
      <c r="A16" s="70" t="s">
        <v>82</v>
      </c>
      <c r="B16" s="22">
        <v>13257611.088470001</v>
      </c>
      <c r="C16" s="22">
        <v>333452371.58894998</v>
      </c>
      <c r="D16" s="125">
        <v>0.202684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s="231" customFormat="1" outlineLevel="1" x14ac:dyDescent="0.2">
      <c r="A17" s="70" t="s">
        <v>87</v>
      </c>
      <c r="B17" s="22">
        <v>42085026.437720001</v>
      </c>
      <c r="C17" s="22">
        <v>1058512863.32686</v>
      </c>
      <c r="D17" s="125">
        <v>0.643401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s="103" customFormat="1" ht="15" x14ac:dyDescent="0.25">
      <c r="A18" s="207" t="s">
        <v>114</v>
      </c>
      <c r="B18" s="48">
        <f t="shared" ref="B18:C18" si="3">SUM(B$19:B$20)</f>
        <v>10067654.39577</v>
      </c>
      <c r="C18" s="48">
        <f t="shared" si="3"/>
        <v>253219317.73329002</v>
      </c>
      <c r="D18" s="96">
        <v>0.27948600000000001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</row>
    <row r="19" spans="1:17" s="231" customFormat="1" outlineLevel="1" x14ac:dyDescent="0.2">
      <c r="A19" s="70" t="s">
        <v>82</v>
      </c>
      <c r="B19" s="22">
        <v>8213560.8635900002</v>
      </c>
      <c r="C19" s="22">
        <v>206585585.50824001</v>
      </c>
      <c r="D19" s="125">
        <v>0.12556999999999999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s="231" customFormat="1" outlineLevel="1" x14ac:dyDescent="0.2">
      <c r="A20" s="70" t="s">
        <v>87</v>
      </c>
      <c r="B20" s="22">
        <v>1854093.5321800001</v>
      </c>
      <c r="C20" s="22">
        <v>46633732.225050002</v>
      </c>
      <c r="D20" s="125">
        <v>2.8346E-2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x14ac:dyDescent="0.2">
      <c r="B21" s="86"/>
      <c r="C21" s="86"/>
      <c r="D21" s="205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1:17" x14ac:dyDescent="0.2">
      <c r="B22" s="86"/>
      <c r="C22" s="86"/>
      <c r="D22" s="205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1:17" x14ac:dyDescent="0.2">
      <c r="B23" s="86"/>
      <c r="C23" s="86"/>
      <c r="D23" s="205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17" x14ac:dyDescent="0.2">
      <c r="B24" s="86"/>
      <c r="C24" s="86"/>
      <c r="D24" s="205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1:17" x14ac:dyDescent="0.2">
      <c r="B25" s="86"/>
      <c r="C25" s="86"/>
      <c r="D25" s="205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1:17" x14ac:dyDescent="0.2">
      <c r="B26" s="86"/>
      <c r="C26" s="86"/>
      <c r="D26" s="205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1:17" x14ac:dyDescent="0.2">
      <c r="B27" s="86"/>
      <c r="C27" s="86"/>
      <c r="D27" s="205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17" x14ac:dyDescent="0.2">
      <c r="B28" s="86"/>
      <c r="C28" s="86"/>
      <c r="D28" s="205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1:17" x14ac:dyDescent="0.2">
      <c r="B29" s="86"/>
      <c r="C29" s="86"/>
      <c r="D29" s="205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1:17" x14ac:dyDescent="0.2">
      <c r="B30" s="86"/>
      <c r="C30" s="86"/>
      <c r="D30" s="205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1:17" x14ac:dyDescent="0.2">
      <c r="B31" s="86"/>
      <c r="C31" s="86"/>
      <c r="D31" s="205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1:17" x14ac:dyDescent="0.2">
      <c r="B32" s="86"/>
      <c r="C32" s="86"/>
      <c r="D32" s="205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2:17" x14ac:dyDescent="0.2">
      <c r="B33" s="86"/>
      <c r="C33" s="86"/>
      <c r="D33" s="205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2:17" x14ac:dyDescent="0.2">
      <c r="B34" s="86"/>
      <c r="C34" s="86"/>
      <c r="D34" s="205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2:17" x14ac:dyDescent="0.2">
      <c r="B35" s="86"/>
      <c r="C35" s="86"/>
      <c r="D35" s="205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2:17" x14ac:dyDescent="0.2">
      <c r="B36" s="86"/>
      <c r="C36" s="86"/>
      <c r="D36" s="205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2:17" x14ac:dyDescent="0.2">
      <c r="B37" s="86"/>
      <c r="C37" s="86"/>
      <c r="D37" s="205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2:17" x14ac:dyDescent="0.2">
      <c r="B38" s="86"/>
      <c r="C38" s="86"/>
      <c r="D38" s="205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2:17" x14ac:dyDescent="0.2">
      <c r="B39" s="86"/>
      <c r="C39" s="86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2:17" x14ac:dyDescent="0.2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2:17" x14ac:dyDescent="0.2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2:17" x14ac:dyDescent="0.2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2:17" x14ac:dyDescent="0.2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2:17" x14ac:dyDescent="0.2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2:17" x14ac:dyDescent="0.2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2:17" x14ac:dyDescent="0.2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2:17" x14ac:dyDescent="0.2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2:17" x14ac:dyDescent="0.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2:17" x14ac:dyDescent="0.2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2:17" x14ac:dyDescent="0.2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2:17" x14ac:dyDescent="0.2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 x14ac:dyDescent="0.2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2:17" x14ac:dyDescent="0.2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2:17" x14ac:dyDescent="0.2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2:17" x14ac:dyDescent="0.2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2:17" x14ac:dyDescent="0.2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2:17" x14ac:dyDescent="0.2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2:17" x14ac:dyDescent="0.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2:17" x14ac:dyDescent="0.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2:17" x14ac:dyDescent="0.2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2:17" x14ac:dyDescent="0.2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2:17" x14ac:dyDescent="0.2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2:17" x14ac:dyDescent="0.2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2:17" x14ac:dyDescent="0.2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2:17" x14ac:dyDescent="0.2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2:17" x14ac:dyDescent="0.2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2:17" x14ac:dyDescent="0.2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2:17" x14ac:dyDescent="0.2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2:17" x14ac:dyDescent="0.2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2:17" x14ac:dyDescent="0.2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2:17" x14ac:dyDescent="0.2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2:17" x14ac:dyDescent="0.2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2:17" x14ac:dyDescent="0.2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2:17" x14ac:dyDescent="0.2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2:17" x14ac:dyDescent="0.2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2:17" x14ac:dyDescent="0.2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2:17" x14ac:dyDescent="0.2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2:17" x14ac:dyDescent="0.2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2:17" x14ac:dyDescent="0.2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2:17" x14ac:dyDescent="0.2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2:17" x14ac:dyDescent="0.2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2:17" x14ac:dyDescent="0.2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2:17" x14ac:dyDescent="0.2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2:17" x14ac:dyDescent="0.2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2:17" x14ac:dyDescent="0.2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2:17" x14ac:dyDescent="0.2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2:17" x14ac:dyDescent="0.2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2:17" x14ac:dyDescent="0.2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2:17" x14ac:dyDescent="0.2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2:17" x14ac:dyDescent="0.2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2:17" x14ac:dyDescent="0.2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2:17" x14ac:dyDescent="0.2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2:17" x14ac:dyDescent="0.2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2:17" x14ac:dyDescent="0.2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2:17" x14ac:dyDescent="0.2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2:17" x14ac:dyDescent="0.2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2:17" x14ac:dyDescent="0.2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2:17" x14ac:dyDescent="0.2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2:17" x14ac:dyDescent="0.2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2:17" x14ac:dyDescent="0.2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2:17" x14ac:dyDescent="0.2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2:17" x14ac:dyDescent="0.2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2:17" x14ac:dyDescent="0.2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2:17" x14ac:dyDescent="0.2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2:17" x14ac:dyDescent="0.2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 x14ac:dyDescent="0.2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 x14ac:dyDescent="0.2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 x14ac:dyDescent="0.2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2:17" x14ac:dyDescent="0.2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2:17" x14ac:dyDescent="0.2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2:17" x14ac:dyDescent="0.2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</row>
    <row r="112" spans="2:17" x14ac:dyDescent="0.2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</row>
    <row r="113" spans="2:17" x14ac:dyDescent="0.2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2:17" x14ac:dyDescent="0.2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2:17" x14ac:dyDescent="0.2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2:17" x14ac:dyDescent="0.2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2:17" x14ac:dyDescent="0.2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</row>
    <row r="118" spans="2:17" x14ac:dyDescent="0.2"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</row>
    <row r="119" spans="2:17" x14ac:dyDescent="0.2"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</row>
    <row r="120" spans="2:17" x14ac:dyDescent="0.2"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</row>
    <row r="121" spans="2:17" x14ac:dyDescent="0.2"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</row>
    <row r="122" spans="2:17" x14ac:dyDescent="0.2"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2:17" x14ac:dyDescent="0.2"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</row>
    <row r="124" spans="2:17" x14ac:dyDescent="0.2"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</row>
    <row r="125" spans="2:17" x14ac:dyDescent="0.2"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</row>
    <row r="126" spans="2:17" x14ac:dyDescent="0.2"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</row>
    <row r="127" spans="2:17" x14ac:dyDescent="0.2"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</row>
    <row r="128" spans="2:17" x14ac:dyDescent="0.2"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</row>
    <row r="129" spans="2:17" x14ac:dyDescent="0.2"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</row>
    <row r="130" spans="2:17" x14ac:dyDescent="0.2"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</row>
    <row r="131" spans="2:17" x14ac:dyDescent="0.2"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</row>
    <row r="132" spans="2:17" x14ac:dyDescent="0.2"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</row>
    <row r="133" spans="2:17" x14ac:dyDescent="0.2"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</row>
    <row r="134" spans="2:17" x14ac:dyDescent="0.2"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</row>
    <row r="135" spans="2:17" x14ac:dyDescent="0.2"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</row>
    <row r="136" spans="2:17" x14ac:dyDescent="0.2"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</row>
    <row r="137" spans="2:17" x14ac:dyDescent="0.2"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</row>
    <row r="138" spans="2:17" x14ac:dyDescent="0.2"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</row>
    <row r="139" spans="2:17" x14ac:dyDescent="0.2"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</row>
    <row r="140" spans="2:17" x14ac:dyDescent="0.2"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</row>
    <row r="141" spans="2:17" x14ac:dyDescent="0.2"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</row>
    <row r="142" spans="2:17" x14ac:dyDescent="0.2"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</row>
    <row r="143" spans="2:17" x14ac:dyDescent="0.2"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</row>
    <row r="144" spans="2:17" x14ac:dyDescent="0.2"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</row>
    <row r="145" spans="2:17" x14ac:dyDescent="0.2"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</row>
    <row r="146" spans="2:17" x14ac:dyDescent="0.2"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</row>
    <row r="147" spans="2:17" x14ac:dyDescent="0.2"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</row>
    <row r="148" spans="2:17" x14ac:dyDescent="0.2"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</row>
    <row r="149" spans="2:17" x14ac:dyDescent="0.2"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</row>
    <row r="150" spans="2:17" x14ac:dyDescent="0.2"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</row>
    <row r="151" spans="2:17" x14ac:dyDescent="0.2"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</row>
    <row r="152" spans="2:17" x14ac:dyDescent="0.2"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</row>
    <row r="153" spans="2:17" x14ac:dyDescent="0.2"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</row>
    <row r="154" spans="2:17" x14ac:dyDescent="0.2"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</row>
    <row r="155" spans="2:17" x14ac:dyDescent="0.2"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</row>
    <row r="156" spans="2:17" x14ac:dyDescent="0.2"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</row>
    <row r="157" spans="2:17" x14ac:dyDescent="0.2"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</row>
    <row r="158" spans="2:17" x14ac:dyDescent="0.2"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</row>
    <row r="159" spans="2:17" x14ac:dyDescent="0.2"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</row>
    <row r="160" spans="2:17" x14ac:dyDescent="0.2"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</row>
    <row r="161" spans="2:17" x14ac:dyDescent="0.2"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</row>
    <row r="162" spans="2:17" x14ac:dyDescent="0.2"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</row>
    <row r="163" spans="2:17" x14ac:dyDescent="0.2"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</row>
    <row r="164" spans="2:17" x14ac:dyDescent="0.2"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</row>
    <row r="165" spans="2:17" x14ac:dyDescent="0.2"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</row>
    <row r="166" spans="2:17" x14ac:dyDescent="0.2"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</row>
    <row r="167" spans="2:17" x14ac:dyDescent="0.2"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</row>
    <row r="168" spans="2:17" x14ac:dyDescent="0.2"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</row>
    <row r="169" spans="2:17" x14ac:dyDescent="0.2"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</row>
    <row r="170" spans="2:17" x14ac:dyDescent="0.2"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</row>
    <row r="171" spans="2:17" x14ac:dyDescent="0.2"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</row>
    <row r="172" spans="2:17" x14ac:dyDescent="0.2"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</row>
    <row r="173" spans="2:17" x14ac:dyDescent="0.2"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</row>
    <row r="174" spans="2:17" x14ac:dyDescent="0.2"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</row>
    <row r="175" spans="2:17" x14ac:dyDescent="0.2"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</row>
    <row r="176" spans="2:17" x14ac:dyDescent="0.2"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</row>
    <row r="177" spans="2:17" x14ac:dyDescent="0.2"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</row>
    <row r="178" spans="2:17" x14ac:dyDescent="0.2"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</row>
    <row r="179" spans="2:17" x14ac:dyDescent="0.2"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</row>
    <row r="180" spans="2:17" x14ac:dyDescent="0.2"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</row>
    <row r="181" spans="2:17" x14ac:dyDescent="0.2"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</row>
    <row r="182" spans="2:17" x14ac:dyDescent="0.2"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</row>
    <row r="183" spans="2:17" x14ac:dyDescent="0.2"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</row>
    <row r="184" spans="2:17" x14ac:dyDescent="0.2"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</row>
    <row r="185" spans="2:17" x14ac:dyDescent="0.2"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</row>
    <row r="186" spans="2:17" x14ac:dyDescent="0.2"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</row>
    <row r="187" spans="2:17" x14ac:dyDescent="0.2"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</row>
    <row r="188" spans="2:17" x14ac:dyDescent="0.2"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</row>
    <row r="189" spans="2:17" x14ac:dyDescent="0.2"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</row>
    <row r="190" spans="2:17" x14ac:dyDescent="0.2"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</row>
    <row r="191" spans="2:17" x14ac:dyDescent="0.2"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</row>
    <row r="192" spans="2:17" x14ac:dyDescent="0.2"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</row>
    <row r="193" spans="2:17" x14ac:dyDescent="0.2"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</row>
    <row r="194" spans="2:17" x14ac:dyDescent="0.2"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</row>
    <row r="195" spans="2:17" x14ac:dyDescent="0.2"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</row>
    <row r="196" spans="2:17" x14ac:dyDescent="0.2"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</row>
    <row r="197" spans="2:17" x14ac:dyDescent="0.2"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</row>
    <row r="198" spans="2:17" x14ac:dyDescent="0.2"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</row>
    <row r="199" spans="2:17" x14ac:dyDescent="0.2"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</row>
    <row r="200" spans="2:17" x14ac:dyDescent="0.2"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</row>
    <row r="201" spans="2:17" x14ac:dyDescent="0.2"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</row>
    <row r="202" spans="2:17" x14ac:dyDescent="0.2"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</row>
    <row r="203" spans="2:17" x14ac:dyDescent="0.2"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</row>
    <row r="204" spans="2:17" x14ac:dyDescent="0.2"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</row>
    <row r="205" spans="2:17" x14ac:dyDescent="0.2"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</row>
    <row r="206" spans="2:17" x14ac:dyDescent="0.2"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</row>
    <row r="207" spans="2:17" x14ac:dyDescent="0.2"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</row>
    <row r="208" spans="2:17" x14ac:dyDescent="0.2"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</row>
    <row r="209" spans="2:17" x14ac:dyDescent="0.2"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</row>
    <row r="210" spans="2:17" x14ac:dyDescent="0.2"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</row>
    <row r="211" spans="2:17" x14ac:dyDescent="0.2"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</row>
    <row r="212" spans="2:17" x14ac:dyDescent="0.2"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</row>
    <row r="213" spans="2:17" x14ac:dyDescent="0.2"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</row>
    <row r="214" spans="2:17" x14ac:dyDescent="0.2"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</row>
    <row r="215" spans="2:17" x14ac:dyDescent="0.2"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</row>
    <row r="216" spans="2:17" x14ac:dyDescent="0.2"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</row>
    <row r="217" spans="2:17" x14ac:dyDescent="0.2"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</row>
    <row r="218" spans="2:17" x14ac:dyDescent="0.2"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</row>
    <row r="219" spans="2:17" x14ac:dyDescent="0.2"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</row>
    <row r="220" spans="2:17" x14ac:dyDescent="0.2"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</row>
    <row r="221" spans="2:17" x14ac:dyDescent="0.2"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</row>
    <row r="222" spans="2:17" x14ac:dyDescent="0.2"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</row>
    <row r="223" spans="2:17" x14ac:dyDescent="0.2"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</row>
    <row r="224" spans="2:17" x14ac:dyDescent="0.2"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</row>
    <row r="225" spans="2:17" x14ac:dyDescent="0.2"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</row>
    <row r="226" spans="2:17" x14ac:dyDescent="0.2"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</row>
    <row r="227" spans="2:17" x14ac:dyDescent="0.2"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</row>
    <row r="228" spans="2:17" x14ac:dyDescent="0.2"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</row>
    <row r="229" spans="2:17" x14ac:dyDescent="0.2"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</row>
    <row r="230" spans="2:17" x14ac:dyDescent="0.2"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</row>
    <row r="231" spans="2:17" x14ac:dyDescent="0.2"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</row>
    <row r="232" spans="2:17" x14ac:dyDescent="0.2"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</row>
    <row r="233" spans="2:17" x14ac:dyDescent="0.2"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</row>
    <row r="234" spans="2:17" x14ac:dyDescent="0.2"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</row>
    <row r="235" spans="2:17" x14ac:dyDescent="0.2"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</row>
    <row r="236" spans="2:17" x14ac:dyDescent="0.2"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</row>
    <row r="237" spans="2:17" x14ac:dyDescent="0.2"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</row>
    <row r="238" spans="2:17" x14ac:dyDescent="0.2"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</row>
    <row r="239" spans="2:17" x14ac:dyDescent="0.2"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</row>
    <row r="240" spans="2:17" x14ac:dyDescent="0.2"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</row>
    <row r="241" spans="2:17" x14ac:dyDescent="0.2"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</row>
    <row r="242" spans="2:17" x14ac:dyDescent="0.2"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</row>
    <row r="243" spans="2:17" x14ac:dyDescent="0.2"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</row>
    <row r="244" spans="2:17" x14ac:dyDescent="0.2"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</row>
    <row r="245" spans="2:17" x14ac:dyDescent="0.2"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</row>
    <row r="246" spans="2:17" x14ac:dyDescent="0.2"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</row>
    <row r="247" spans="2:17" x14ac:dyDescent="0.2"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</row>
    <row r="248" spans="2:17" x14ac:dyDescent="0.2"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6" sqref="A6"/>
    </sheetView>
  </sheetViews>
  <sheetFormatPr defaultRowHeight="12.75" x14ac:dyDescent="0.2"/>
  <cols>
    <col min="1" max="1" width="66" style="50" bestFit="1" customWidth="1"/>
    <col min="2" max="2" width="12.7109375" style="69" customWidth="1"/>
    <col min="3" max="3" width="14.28515625" style="69" customWidth="1"/>
    <col min="4" max="4" width="10.28515625" style="185" customWidth="1"/>
    <col min="5" max="16384" width="9.140625" style="5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31.01.2016</v>
      </c>
      <c r="B2" s="3"/>
      <c r="C2" s="3"/>
      <c r="D2" s="3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ht="18.75" x14ac:dyDescent="0.3">
      <c r="A3" s="2" t="s">
        <v>69</v>
      </c>
      <c r="B3" s="2"/>
      <c r="C3" s="2"/>
      <c r="D3" s="2"/>
    </row>
    <row r="4" spans="1:19" x14ac:dyDescent="0.2">
      <c r="B4" s="146" t="s">
        <v>187</v>
      </c>
      <c r="C4" s="86"/>
      <c r="D4" s="205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9" s="157" customFormat="1" x14ac:dyDescent="0.2">
      <c r="B5" s="228"/>
      <c r="C5" s="228"/>
      <c r="D5" s="101" t="s">
        <v>188</v>
      </c>
    </row>
    <row r="6" spans="1:19" s="201" customFormat="1" x14ac:dyDescent="0.2">
      <c r="A6" s="53"/>
      <c r="B6" s="25" t="s">
        <v>173</v>
      </c>
      <c r="C6" s="25" t="s">
        <v>3</v>
      </c>
      <c r="D6" s="127" t="s">
        <v>67</v>
      </c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</row>
    <row r="7" spans="1:19" s="173" customFormat="1" ht="15.75" x14ac:dyDescent="0.2">
      <c r="A7" s="267" t="s">
        <v>172</v>
      </c>
      <c r="B7" s="268">
        <f t="shared" ref="B7:D7" si="0">SUM(B8:B19)</f>
        <v>65410.291921960001</v>
      </c>
      <c r="C7" s="268">
        <f t="shared" si="0"/>
        <v>1645184.5526490998</v>
      </c>
      <c r="D7" s="269">
        <f t="shared" si="0"/>
        <v>0.99999899999999997</v>
      </c>
    </row>
    <row r="8" spans="1:19" s="253" customFormat="1" ht="15" x14ac:dyDescent="0.25">
      <c r="A8" s="250" t="s">
        <v>128</v>
      </c>
      <c r="B8" s="251">
        <v>9032.602831010001</v>
      </c>
      <c r="C8" s="251">
        <v>227185.93987385</v>
      </c>
      <c r="D8" s="252">
        <v>0.13809099999999999</v>
      </c>
    </row>
    <row r="9" spans="1:19" s="253" customFormat="1" ht="15" x14ac:dyDescent="0.25">
      <c r="A9" s="250" t="s">
        <v>53</v>
      </c>
      <c r="B9" s="251">
        <v>12438.569121050001</v>
      </c>
      <c r="C9" s="251">
        <v>312852.01722333999</v>
      </c>
      <c r="D9" s="252">
        <v>0.190162</v>
      </c>
    </row>
    <row r="10" spans="1:19" s="253" customFormat="1" ht="15" x14ac:dyDescent="0.25">
      <c r="A10" s="250" t="s">
        <v>96</v>
      </c>
      <c r="B10" s="251">
        <v>43939.119969899999</v>
      </c>
      <c r="C10" s="251">
        <v>1105146.5955519099</v>
      </c>
      <c r="D10" s="252">
        <v>0.67174599999999995</v>
      </c>
    </row>
    <row r="11" spans="1:19" x14ac:dyDescent="0.2">
      <c r="B11" s="86"/>
      <c r="C11" s="86"/>
      <c r="D11" s="205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  <row r="12" spans="1:19" x14ac:dyDescent="0.2">
      <c r="B12" s="86"/>
      <c r="C12" s="86"/>
      <c r="D12" s="205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1:19" x14ac:dyDescent="0.2">
      <c r="B13" s="86"/>
      <c r="C13" s="86"/>
      <c r="D13" s="205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19" x14ac:dyDescent="0.2">
      <c r="B14" s="86"/>
      <c r="C14" s="86"/>
      <c r="D14" s="205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1:19" x14ac:dyDescent="0.2">
      <c r="B15" s="86"/>
      <c r="C15" s="86"/>
      <c r="D15" s="205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1:19" x14ac:dyDescent="0.2">
      <c r="B16" s="86"/>
      <c r="C16" s="86"/>
      <c r="D16" s="205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spans="2:17" x14ac:dyDescent="0.2">
      <c r="B17" s="86"/>
      <c r="C17" s="86"/>
      <c r="D17" s="205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2:17" x14ac:dyDescent="0.2">
      <c r="B18" s="86"/>
      <c r="C18" s="86"/>
      <c r="D18" s="205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2:17" x14ac:dyDescent="0.2">
      <c r="B19" s="86"/>
      <c r="C19" s="86"/>
      <c r="D19" s="205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2:17" x14ac:dyDescent="0.2">
      <c r="B20" s="86"/>
      <c r="C20" s="86"/>
      <c r="D20" s="205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2:17" x14ac:dyDescent="0.2">
      <c r="B21" s="86"/>
      <c r="C21" s="86"/>
      <c r="D21" s="205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2:17" x14ac:dyDescent="0.2">
      <c r="B22" s="86"/>
      <c r="C22" s="86"/>
      <c r="D22" s="205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2:17" x14ac:dyDescent="0.2">
      <c r="B23" s="86"/>
      <c r="C23" s="86"/>
      <c r="D23" s="205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2:17" x14ac:dyDescent="0.2">
      <c r="B24" s="86"/>
      <c r="C24" s="86"/>
      <c r="D24" s="205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2:17" x14ac:dyDescent="0.2">
      <c r="B25" s="86"/>
      <c r="C25" s="86"/>
      <c r="D25" s="205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2:17" x14ac:dyDescent="0.2">
      <c r="B26" s="86"/>
      <c r="C26" s="86"/>
      <c r="D26" s="205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2:17" x14ac:dyDescent="0.2">
      <c r="B27" s="86"/>
      <c r="C27" s="86"/>
      <c r="D27" s="205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2:17" x14ac:dyDescent="0.2">
      <c r="B28" s="86"/>
      <c r="C28" s="86"/>
      <c r="D28" s="205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2:17" x14ac:dyDescent="0.2">
      <c r="B29" s="86"/>
      <c r="C29" s="86"/>
      <c r="D29" s="205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2:17" x14ac:dyDescent="0.2">
      <c r="B30" s="86"/>
      <c r="C30" s="86"/>
      <c r="D30" s="205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2:17" x14ac:dyDescent="0.2">
      <c r="B31" s="86"/>
      <c r="C31" s="86"/>
      <c r="D31" s="205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2:17" x14ac:dyDescent="0.2">
      <c r="B32" s="86"/>
      <c r="C32" s="86"/>
      <c r="D32" s="205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2:17" x14ac:dyDescent="0.2">
      <c r="B33" s="86"/>
      <c r="C33" s="86"/>
      <c r="D33" s="205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2:17" x14ac:dyDescent="0.2">
      <c r="B34" s="86"/>
      <c r="C34" s="86"/>
      <c r="D34" s="205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2:17" x14ac:dyDescent="0.2">
      <c r="B35" s="86"/>
      <c r="C35" s="86"/>
      <c r="D35" s="205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2:17" x14ac:dyDescent="0.2">
      <c r="B36" s="86"/>
      <c r="C36" s="86"/>
      <c r="D36" s="205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2:17" x14ac:dyDescent="0.2">
      <c r="B37" s="86"/>
      <c r="C37" s="86"/>
      <c r="D37" s="205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2:17" x14ac:dyDescent="0.2">
      <c r="B38" s="86"/>
      <c r="C38" s="86"/>
      <c r="D38" s="205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2:17" x14ac:dyDescent="0.2">
      <c r="B39" s="86"/>
      <c r="C39" s="86"/>
      <c r="D39" s="205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2:17" x14ac:dyDescent="0.2">
      <c r="B40" s="86"/>
      <c r="C40" s="86"/>
      <c r="D40" s="205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2:17" x14ac:dyDescent="0.2">
      <c r="B41" s="86"/>
      <c r="C41" s="86"/>
      <c r="D41" s="205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2:17" x14ac:dyDescent="0.2">
      <c r="B42" s="86"/>
      <c r="C42" s="86"/>
      <c r="D42" s="205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2:17" x14ac:dyDescent="0.2">
      <c r="B43" s="86"/>
      <c r="C43" s="86"/>
      <c r="D43" s="205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2:17" x14ac:dyDescent="0.2">
      <c r="B44" s="86"/>
      <c r="C44" s="86"/>
      <c r="D44" s="205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2:17" x14ac:dyDescent="0.2">
      <c r="B45" s="86"/>
      <c r="C45" s="86"/>
      <c r="D45" s="205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2:17" x14ac:dyDescent="0.2">
      <c r="B46" s="86"/>
      <c r="C46" s="86"/>
      <c r="D46" s="205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2:17" x14ac:dyDescent="0.2">
      <c r="B47" s="86"/>
      <c r="C47" s="86"/>
      <c r="D47" s="205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2:17" x14ac:dyDescent="0.2">
      <c r="B48" s="86"/>
      <c r="C48" s="86"/>
      <c r="D48" s="205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2:17" x14ac:dyDescent="0.2">
      <c r="B49" s="86"/>
      <c r="C49" s="86"/>
      <c r="D49" s="205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2:17" x14ac:dyDescent="0.2">
      <c r="B50" s="86"/>
      <c r="C50" s="86"/>
      <c r="D50" s="205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2:17" x14ac:dyDescent="0.2">
      <c r="B51" s="86"/>
      <c r="C51" s="86"/>
      <c r="D51" s="205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 x14ac:dyDescent="0.2">
      <c r="B52" s="86"/>
      <c r="C52" s="86"/>
      <c r="D52" s="205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2:17" x14ac:dyDescent="0.2">
      <c r="B53" s="86"/>
      <c r="C53" s="86"/>
      <c r="D53" s="205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2:17" x14ac:dyDescent="0.2">
      <c r="B54" s="86"/>
      <c r="C54" s="86"/>
      <c r="D54" s="205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2:17" x14ac:dyDescent="0.2">
      <c r="B55" s="86"/>
      <c r="C55" s="86"/>
      <c r="D55" s="205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2:17" x14ac:dyDescent="0.2">
      <c r="B56" s="86"/>
      <c r="C56" s="86"/>
      <c r="D56" s="205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2:17" x14ac:dyDescent="0.2">
      <c r="B57" s="86"/>
      <c r="C57" s="86"/>
      <c r="D57" s="205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2:17" x14ac:dyDescent="0.2">
      <c r="B58" s="86"/>
      <c r="C58" s="86"/>
      <c r="D58" s="205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2:17" x14ac:dyDescent="0.2">
      <c r="B59" s="86"/>
      <c r="C59" s="86"/>
      <c r="D59" s="205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2:17" x14ac:dyDescent="0.2">
      <c r="B60" s="86"/>
      <c r="C60" s="86"/>
      <c r="D60" s="205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2:17" x14ac:dyDescent="0.2">
      <c r="B61" s="86"/>
      <c r="C61" s="86"/>
      <c r="D61" s="205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2:17" x14ac:dyDescent="0.2">
      <c r="B62" s="86"/>
      <c r="C62" s="86"/>
      <c r="D62" s="205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2:17" x14ac:dyDescent="0.2">
      <c r="B63" s="86"/>
      <c r="C63" s="86"/>
      <c r="D63" s="205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2:17" x14ac:dyDescent="0.2">
      <c r="B64" s="86"/>
      <c r="C64" s="86"/>
      <c r="D64" s="205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2:17" x14ac:dyDescent="0.2">
      <c r="B65" s="86"/>
      <c r="C65" s="86"/>
      <c r="D65" s="205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2:17" x14ac:dyDescent="0.2">
      <c r="B66" s="86"/>
      <c r="C66" s="86"/>
      <c r="D66" s="205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2:17" x14ac:dyDescent="0.2">
      <c r="B67" s="86"/>
      <c r="C67" s="86"/>
      <c r="D67" s="205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2:17" x14ac:dyDescent="0.2">
      <c r="B68" s="86"/>
      <c r="C68" s="86"/>
      <c r="D68" s="205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2:17" x14ac:dyDescent="0.2">
      <c r="B69" s="86"/>
      <c r="C69" s="86"/>
      <c r="D69" s="205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2:17" x14ac:dyDescent="0.2">
      <c r="B70" s="86"/>
      <c r="C70" s="86"/>
      <c r="D70" s="205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2:17" x14ac:dyDescent="0.2">
      <c r="B71" s="86"/>
      <c r="C71" s="86"/>
      <c r="D71" s="205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2:17" x14ac:dyDescent="0.2">
      <c r="B72" s="86"/>
      <c r="C72" s="86"/>
      <c r="D72" s="205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2:17" x14ac:dyDescent="0.2">
      <c r="B73" s="86"/>
      <c r="C73" s="86"/>
      <c r="D73" s="205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2:17" x14ac:dyDescent="0.2">
      <c r="B74" s="86"/>
      <c r="C74" s="86"/>
      <c r="D74" s="205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2:17" x14ac:dyDescent="0.2">
      <c r="B75" s="86"/>
      <c r="C75" s="86"/>
      <c r="D75" s="205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2:17" x14ac:dyDescent="0.2">
      <c r="B76" s="86"/>
      <c r="C76" s="86"/>
      <c r="D76" s="205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2:17" x14ac:dyDescent="0.2">
      <c r="B77" s="86"/>
      <c r="C77" s="86"/>
      <c r="D77" s="205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2:17" x14ac:dyDescent="0.2">
      <c r="B78" s="86"/>
      <c r="C78" s="86"/>
      <c r="D78" s="205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2:17" x14ac:dyDescent="0.2">
      <c r="B79" s="86"/>
      <c r="C79" s="86"/>
      <c r="D79" s="205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2:17" x14ac:dyDescent="0.2">
      <c r="B80" s="86"/>
      <c r="C80" s="86"/>
      <c r="D80" s="205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2:17" x14ac:dyDescent="0.2">
      <c r="B81" s="86"/>
      <c r="C81" s="86"/>
      <c r="D81" s="205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2:17" x14ac:dyDescent="0.2">
      <c r="B82" s="86"/>
      <c r="C82" s="86"/>
      <c r="D82" s="205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2:17" x14ac:dyDescent="0.2">
      <c r="B83" s="86"/>
      <c r="C83" s="86"/>
      <c r="D83" s="205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2:17" x14ac:dyDescent="0.2">
      <c r="B84" s="86"/>
      <c r="C84" s="86"/>
      <c r="D84" s="205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2:17" x14ac:dyDescent="0.2">
      <c r="B85" s="86"/>
      <c r="C85" s="86"/>
      <c r="D85" s="205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2:17" x14ac:dyDescent="0.2">
      <c r="B86" s="86"/>
      <c r="C86" s="86"/>
      <c r="D86" s="205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2:17" x14ac:dyDescent="0.2">
      <c r="B87" s="86"/>
      <c r="C87" s="86"/>
      <c r="D87" s="205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2:17" x14ac:dyDescent="0.2">
      <c r="B88" s="86"/>
      <c r="C88" s="86"/>
      <c r="D88" s="205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2:17" x14ac:dyDescent="0.2">
      <c r="B89" s="86"/>
      <c r="C89" s="86"/>
      <c r="D89" s="205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2:17" x14ac:dyDescent="0.2">
      <c r="B90" s="86"/>
      <c r="C90" s="86"/>
      <c r="D90" s="205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2:17" x14ac:dyDescent="0.2">
      <c r="B91" s="86"/>
      <c r="C91" s="86"/>
      <c r="D91" s="205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2:17" x14ac:dyDescent="0.2">
      <c r="B92" s="86"/>
      <c r="C92" s="86"/>
      <c r="D92" s="205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2:17" x14ac:dyDescent="0.2">
      <c r="B93" s="86"/>
      <c r="C93" s="86"/>
      <c r="D93" s="205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2:17" x14ac:dyDescent="0.2">
      <c r="B94" s="86"/>
      <c r="C94" s="86"/>
      <c r="D94" s="205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2:17" x14ac:dyDescent="0.2">
      <c r="B95" s="86"/>
      <c r="C95" s="86"/>
      <c r="D95" s="205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2:17" x14ac:dyDescent="0.2">
      <c r="B96" s="86"/>
      <c r="C96" s="86"/>
      <c r="D96" s="205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2:17" x14ac:dyDescent="0.2">
      <c r="B97" s="86"/>
      <c r="C97" s="86"/>
      <c r="D97" s="205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2:17" x14ac:dyDescent="0.2">
      <c r="B98" s="86"/>
      <c r="C98" s="86"/>
      <c r="D98" s="205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2:17" x14ac:dyDescent="0.2">
      <c r="B99" s="86"/>
      <c r="C99" s="86"/>
      <c r="D99" s="205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2:17" x14ac:dyDescent="0.2">
      <c r="B100" s="86"/>
      <c r="C100" s="86"/>
      <c r="D100" s="205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2:17" x14ac:dyDescent="0.2">
      <c r="B101" s="86"/>
      <c r="C101" s="86"/>
      <c r="D101" s="205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2:17" x14ac:dyDescent="0.2">
      <c r="B102" s="86"/>
      <c r="C102" s="86"/>
      <c r="D102" s="205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2:17" x14ac:dyDescent="0.2">
      <c r="B103" s="86"/>
      <c r="C103" s="86"/>
      <c r="D103" s="205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2:17" x14ac:dyDescent="0.2">
      <c r="B104" s="86"/>
      <c r="C104" s="86"/>
      <c r="D104" s="205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2:17" x14ac:dyDescent="0.2">
      <c r="B105" s="86"/>
      <c r="C105" s="86"/>
      <c r="D105" s="205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 x14ac:dyDescent="0.2">
      <c r="B106" s="86"/>
      <c r="C106" s="86"/>
      <c r="D106" s="205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 x14ac:dyDescent="0.2">
      <c r="B107" s="86"/>
      <c r="C107" s="86"/>
      <c r="D107" s="205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 x14ac:dyDescent="0.2">
      <c r="B108" s="86"/>
      <c r="C108" s="86"/>
      <c r="D108" s="205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2:17" x14ac:dyDescent="0.2">
      <c r="B109" s="86"/>
      <c r="C109" s="86"/>
      <c r="D109" s="205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2:17" x14ac:dyDescent="0.2">
      <c r="B110" s="86"/>
      <c r="C110" s="86"/>
      <c r="D110" s="205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2:17" x14ac:dyDescent="0.2">
      <c r="B111" s="86"/>
      <c r="C111" s="86"/>
      <c r="D111" s="205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</row>
    <row r="112" spans="2:17" x14ac:dyDescent="0.2">
      <c r="B112" s="86"/>
      <c r="C112" s="86"/>
      <c r="D112" s="205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</row>
    <row r="113" spans="2:17" x14ac:dyDescent="0.2">
      <c r="B113" s="86"/>
      <c r="C113" s="86"/>
      <c r="D113" s="205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2:17" x14ac:dyDescent="0.2">
      <c r="B114" s="86"/>
      <c r="C114" s="86"/>
      <c r="D114" s="205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2:17" x14ac:dyDescent="0.2">
      <c r="B115" s="86"/>
      <c r="C115" s="86"/>
      <c r="D115" s="205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2:17" x14ac:dyDescent="0.2">
      <c r="B116" s="86"/>
      <c r="C116" s="86"/>
      <c r="D116" s="205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2:17" x14ac:dyDescent="0.2">
      <c r="B117" s="86"/>
      <c r="C117" s="86"/>
      <c r="D117" s="205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</row>
    <row r="118" spans="2:17" x14ac:dyDescent="0.2">
      <c r="B118" s="86"/>
      <c r="C118" s="86"/>
      <c r="D118" s="205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</row>
    <row r="119" spans="2:17" x14ac:dyDescent="0.2">
      <c r="B119" s="86"/>
      <c r="C119" s="86"/>
      <c r="D119" s="205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</row>
    <row r="120" spans="2:17" x14ac:dyDescent="0.2">
      <c r="B120" s="86"/>
      <c r="C120" s="86"/>
      <c r="D120" s="205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</row>
    <row r="121" spans="2:17" x14ac:dyDescent="0.2">
      <c r="B121" s="86"/>
      <c r="C121" s="86"/>
      <c r="D121" s="205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</row>
    <row r="122" spans="2:17" x14ac:dyDescent="0.2">
      <c r="B122" s="86"/>
      <c r="C122" s="86"/>
      <c r="D122" s="205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2:17" x14ac:dyDescent="0.2">
      <c r="B123" s="86"/>
      <c r="C123" s="86"/>
      <c r="D123" s="205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</row>
    <row r="124" spans="2:17" x14ac:dyDescent="0.2">
      <c r="B124" s="86"/>
      <c r="C124" s="86"/>
      <c r="D124" s="205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</row>
    <row r="125" spans="2:17" x14ac:dyDescent="0.2">
      <c r="B125" s="86"/>
      <c r="C125" s="86"/>
      <c r="D125" s="205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</row>
    <row r="126" spans="2:17" x14ac:dyDescent="0.2">
      <c r="B126" s="86"/>
      <c r="C126" s="86"/>
      <c r="D126" s="205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</row>
    <row r="127" spans="2:17" x14ac:dyDescent="0.2">
      <c r="B127" s="86"/>
      <c r="C127" s="86"/>
      <c r="D127" s="205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</row>
    <row r="128" spans="2:17" x14ac:dyDescent="0.2">
      <c r="B128" s="86"/>
      <c r="C128" s="86"/>
      <c r="D128" s="205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</row>
    <row r="129" spans="2:17" x14ac:dyDescent="0.2">
      <c r="B129" s="86"/>
      <c r="C129" s="86"/>
      <c r="D129" s="205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</row>
    <row r="130" spans="2:17" x14ac:dyDescent="0.2">
      <c r="B130" s="86"/>
      <c r="C130" s="86"/>
      <c r="D130" s="205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</row>
    <row r="131" spans="2:17" x14ac:dyDescent="0.2">
      <c r="B131" s="86"/>
      <c r="C131" s="86"/>
      <c r="D131" s="205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</row>
    <row r="132" spans="2:17" x14ac:dyDescent="0.2">
      <c r="B132" s="86"/>
      <c r="C132" s="86"/>
      <c r="D132" s="205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</row>
    <row r="133" spans="2:17" x14ac:dyDescent="0.2">
      <c r="B133" s="86"/>
      <c r="C133" s="86"/>
      <c r="D133" s="205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</row>
    <row r="134" spans="2:17" x14ac:dyDescent="0.2">
      <c r="B134" s="86"/>
      <c r="C134" s="86"/>
      <c r="D134" s="205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</row>
    <row r="135" spans="2:17" x14ac:dyDescent="0.2">
      <c r="B135" s="86"/>
      <c r="C135" s="86"/>
      <c r="D135" s="205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</row>
    <row r="136" spans="2:17" x14ac:dyDescent="0.2">
      <c r="B136" s="86"/>
      <c r="C136" s="86"/>
      <c r="D136" s="205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</row>
    <row r="137" spans="2:17" x14ac:dyDescent="0.2">
      <c r="B137" s="86"/>
      <c r="C137" s="86"/>
      <c r="D137" s="205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</row>
    <row r="138" spans="2:17" x14ac:dyDescent="0.2">
      <c r="B138" s="86"/>
      <c r="C138" s="86"/>
      <c r="D138" s="205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</row>
    <row r="139" spans="2:17" x14ac:dyDescent="0.2">
      <c r="B139" s="86"/>
      <c r="C139" s="86"/>
      <c r="D139" s="205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</row>
    <row r="140" spans="2:17" x14ac:dyDescent="0.2">
      <c r="B140" s="86"/>
      <c r="C140" s="86"/>
      <c r="D140" s="205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</row>
    <row r="141" spans="2:17" x14ac:dyDescent="0.2">
      <c r="B141" s="86"/>
      <c r="C141" s="86"/>
      <c r="D141" s="205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</row>
    <row r="142" spans="2:17" x14ac:dyDescent="0.2">
      <c r="B142" s="86"/>
      <c r="C142" s="86"/>
      <c r="D142" s="205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</row>
    <row r="143" spans="2:17" x14ac:dyDescent="0.2">
      <c r="B143" s="86"/>
      <c r="C143" s="86"/>
      <c r="D143" s="205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</row>
    <row r="144" spans="2:17" x14ac:dyDescent="0.2">
      <c r="B144" s="86"/>
      <c r="C144" s="86"/>
      <c r="D144" s="205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</row>
    <row r="145" spans="2:17" x14ac:dyDescent="0.2">
      <c r="B145" s="86"/>
      <c r="C145" s="86"/>
      <c r="D145" s="205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</row>
    <row r="146" spans="2:17" x14ac:dyDescent="0.2">
      <c r="B146" s="86"/>
      <c r="C146" s="86"/>
      <c r="D146" s="205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</row>
    <row r="147" spans="2:17" x14ac:dyDescent="0.2">
      <c r="B147" s="86"/>
      <c r="C147" s="86"/>
      <c r="D147" s="205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</row>
    <row r="148" spans="2:17" x14ac:dyDescent="0.2">
      <c r="B148" s="86"/>
      <c r="C148" s="86"/>
      <c r="D148" s="205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</row>
    <row r="149" spans="2:17" x14ac:dyDescent="0.2">
      <c r="B149" s="86"/>
      <c r="C149" s="86"/>
      <c r="D149" s="205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</row>
    <row r="150" spans="2:17" x14ac:dyDescent="0.2">
      <c r="B150" s="86"/>
      <c r="C150" s="86"/>
      <c r="D150" s="205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</row>
    <row r="151" spans="2:17" x14ac:dyDescent="0.2">
      <c r="B151" s="86"/>
      <c r="C151" s="86"/>
      <c r="D151" s="205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</row>
    <row r="152" spans="2:17" x14ac:dyDescent="0.2">
      <c r="B152" s="86"/>
      <c r="C152" s="86"/>
      <c r="D152" s="205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</row>
    <row r="153" spans="2:17" x14ac:dyDescent="0.2">
      <c r="B153" s="86"/>
      <c r="C153" s="86"/>
      <c r="D153" s="205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</row>
    <row r="154" spans="2:17" x14ac:dyDescent="0.2">
      <c r="B154" s="86"/>
      <c r="C154" s="86"/>
      <c r="D154" s="205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</row>
    <row r="155" spans="2:17" x14ac:dyDescent="0.2">
      <c r="B155" s="86"/>
      <c r="C155" s="86"/>
      <c r="D155" s="205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</row>
    <row r="156" spans="2:17" x14ac:dyDescent="0.2">
      <c r="B156" s="86"/>
      <c r="C156" s="86"/>
      <c r="D156" s="205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</row>
    <row r="157" spans="2:17" x14ac:dyDescent="0.2">
      <c r="B157" s="86"/>
      <c r="C157" s="86"/>
      <c r="D157" s="205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</row>
    <row r="158" spans="2:17" x14ac:dyDescent="0.2">
      <c r="B158" s="86"/>
      <c r="C158" s="86"/>
      <c r="D158" s="205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</row>
    <row r="159" spans="2:17" x14ac:dyDescent="0.2">
      <c r="B159" s="86"/>
      <c r="C159" s="86"/>
      <c r="D159" s="205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</row>
    <row r="160" spans="2:17" x14ac:dyDescent="0.2">
      <c r="B160" s="86"/>
      <c r="C160" s="86"/>
      <c r="D160" s="205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</row>
    <row r="161" spans="2:17" x14ac:dyDescent="0.2">
      <c r="B161" s="86"/>
      <c r="C161" s="86"/>
      <c r="D161" s="205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</row>
    <row r="162" spans="2:17" x14ac:dyDescent="0.2">
      <c r="B162" s="86"/>
      <c r="C162" s="86"/>
      <c r="D162" s="205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</row>
    <row r="163" spans="2:17" x14ac:dyDescent="0.2">
      <c r="B163" s="86"/>
      <c r="C163" s="86"/>
      <c r="D163" s="205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</row>
    <row r="164" spans="2:17" x14ac:dyDescent="0.2">
      <c r="B164" s="86"/>
      <c r="C164" s="86"/>
      <c r="D164" s="205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</row>
    <row r="165" spans="2:17" x14ac:dyDescent="0.2">
      <c r="B165" s="86"/>
      <c r="C165" s="86"/>
      <c r="D165" s="205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</row>
    <row r="166" spans="2:17" x14ac:dyDescent="0.2">
      <c r="B166" s="86"/>
      <c r="C166" s="86"/>
      <c r="D166" s="205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</row>
    <row r="167" spans="2:17" x14ac:dyDescent="0.2">
      <c r="B167" s="86"/>
      <c r="C167" s="86"/>
      <c r="D167" s="205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</row>
    <row r="168" spans="2:17" x14ac:dyDescent="0.2">
      <c r="B168" s="86"/>
      <c r="C168" s="86"/>
      <c r="D168" s="205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</row>
    <row r="169" spans="2:17" x14ac:dyDescent="0.2">
      <c r="B169" s="86"/>
      <c r="C169" s="86"/>
      <c r="D169" s="205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</row>
    <row r="170" spans="2:17" x14ac:dyDescent="0.2">
      <c r="B170" s="86"/>
      <c r="C170" s="86"/>
      <c r="D170" s="205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</row>
    <row r="171" spans="2:17" x14ac:dyDescent="0.2">
      <c r="B171" s="86"/>
      <c r="C171" s="86"/>
      <c r="D171" s="205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</row>
    <row r="172" spans="2:17" x14ac:dyDescent="0.2">
      <c r="B172" s="86"/>
      <c r="C172" s="86"/>
      <c r="D172" s="205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</row>
    <row r="173" spans="2:17" x14ac:dyDescent="0.2">
      <c r="B173" s="86"/>
      <c r="C173" s="86"/>
      <c r="D173" s="205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</row>
    <row r="174" spans="2:17" x14ac:dyDescent="0.2">
      <c r="B174" s="86"/>
      <c r="C174" s="86"/>
      <c r="D174" s="205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</row>
    <row r="175" spans="2:17" x14ac:dyDescent="0.2">
      <c r="B175" s="86"/>
      <c r="C175" s="86"/>
      <c r="D175" s="205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</row>
    <row r="176" spans="2:17" x14ac:dyDescent="0.2">
      <c r="B176" s="86"/>
      <c r="C176" s="86"/>
      <c r="D176" s="205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</row>
    <row r="177" spans="2:17" x14ac:dyDescent="0.2">
      <c r="B177" s="86"/>
      <c r="C177" s="86"/>
      <c r="D177" s="205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</row>
    <row r="178" spans="2:17" x14ac:dyDescent="0.2">
      <c r="B178" s="86"/>
      <c r="C178" s="86"/>
      <c r="D178" s="205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</row>
    <row r="179" spans="2:17" x14ac:dyDescent="0.2">
      <c r="B179" s="86"/>
      <c r="C179" s="86"/>
      <c r="D179" s="205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</row>
    <row r="180" spans="2:17" x14ac:dyDescent="0.2">
      <c r="B180" s="86"/>
      <c r="C180" s="86"/>
      <c r="D180" s="205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</row>
    <row r="181" spans="2:17" x14ac:dyDescent="0.2">
      <c r="B181" s="86"/>
      <c r="C181" s="86"/>
      <c r="D181" s="205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</row>
    <row r="182" spans="2:17" x14ac:dyDescent="0.2">
      <c r="B182" s="86"/>
      <c r="C182" s="86"/>
      <c r="D182" s="205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</row>
    <row r="183" spans="2:17" x14ac:dyDescent="0.2">
      <c r="B183" s="86"/>
      <c r="C183" s="86"/>
      <c r="D183" s="205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</row>
    <row r="184" spans="2:17" x14ac:dyDescent="0.2">
      <c r="B184" s="86"/>
      <c r="C184" s="86"/>
      <c r="D184" s="205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</row>
    <row r="185" spans="2:17" x14ac:dyDescent="0.2">
      <c r="B185" s="86"/>
      <c r="C185" s="86"/>
      <c r="D185" s="205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</row>
    <row r="186" spans="2:17" x14ac:dyDescent="0.2">
      <c r="B186" s="86"/>
      <c r="C186" s="86"/>
      <c r="D186" s="205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</row>
    <row r="187" spans="2:17" x14ac:dyDescent="0.2">
      <c r="B187" s="86"/>
      <c r="C187" s="86"/>
      <c r="D187" s="205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</row>
    <row r="188" spans="2:17" x14ac:dyDescent="0.2">
      <c r="B188" s="86"/>
      <c r="C188" s="86"/>
      <c r="D188" s="205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</row>
    <row r="189" spans="2:17" x14ac:dyDescent="0.2">
      <c r="B189" s="86"/>
      <c r="C189" s="86"/>
      <c r="D189" s="205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</row>
    <row r="190" spans="2:17" x14ac:dyDescent="0.2">
      <c r="B190" s="86"/>
      <c r="C190" s="86"/>
      <c r="D190" s="205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</row>
    <row r="191" spans="2:17" x14ac:dyDescent="0.2">
      <c r="B191" s="86"/>
      <c r="C191" s="86"/>
      <c r="D191" s="205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</row>
    <row r="192" spans="2:17" x14ac:dyDescent="0.2">
      <c r="B192" s="86"/>
      <c r="C192" s="86"/>
      <c r="D192" s="205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</row>
    <row r="193" spans="2:17" x14ac:dyDescent="0.2">
      <c r="B193" s="86"/>
      <c r="C193" s="86"/>
      <c r="D193" s="205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</row>
    <row r="194" spans="2:17" x14ac:dyDescent="0.2">
      <c r="B194" s="86"/>
      <c r="C194" s="86"/>
      <c r="D194" s="205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</row>
    <row r="195" spans="2:17" x14ac:dyDescent="0.2">
      <c r="B195" s="86"/>
      <c r="C195" s="86"/>
      <c r="D195" s="205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</row>
    <row r="196" spans="2:17" x14ac:dyDescent="0.2">
      <c r="B196" s="86"/>
      <c r="C196" s="86"/>
      <c r="D196" s="205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</row>
    <row r="197" spans="2:17" x14ac:dyDescent="0.2">
      <c r="B197" s="86"/>
      <c r="C197" s="86"/>
      <c r="D197" s="205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</row>
    <row r="198" spans="2:17" x14ac:dyDescent="0.2">
      <c r="B198" s="86"/>
      <c r="C198" s="86"/>
      <c r="D198" s="205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</row>
    <row r="199" spans="2:17" x14ac:dyDescent="0.2">
      <c r="B199" s="86"/>
      <c r="C199" s="86"/>
      <c r="D199" s="205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</row>
    <row r="200" spans="2:17" x14ac:dyDescent="0.2">
      <c r="B200" s="86"/>
      <c r="C200" s="86"/>
      <c r="D200" s="205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</row>
    <row r="201" spans="2:17" x14ac:dyDescent="0.2">
      <c r="B201" s="86"/>
      <c r="C201" s="86"/>
      <c r="D201" s="205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</row>
    <row r="202" spans="2:17" x14ac:dyDescent="0.2">
      <c r="B202" s="86"/>
      <c r="C202" s="86"/>
      <c r="D202" s="205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</row>
    <row r="203" spans="2:17" x14ac:dyDescent="0.2">
      <c r="B203" s="86"/>
      <c r="C203" s="86"/>
      <c r="D203" s="205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</row>
    <row r="204" spans="2:17" x14ac:dyDescent="0.2">
      <c r="B204" s="86"/>
      <c r="C204" s="86"/>
      <c r="D204" s="205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</row>
    <row r="205" spans="2:17" x14ac:dyDescent="0.2">
      <c r="B205" s="86"/>
      <c r="C205" s="86"/>
      <c r="D205" s="205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</row>
    <row r="206" spans="2:17" x14ac:dyDescent="0.2">
      <c r="B206" s="86"/>
      <c r="C206" s="86"/>
      <c r="D206" s="205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</row>
    <row r="207" spans="2:17" x14ac:dyDescent="0.2">
      <c r="B207" s="86"/>
      <c r="C207" s="86"/>
      <c r="D207" s="205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</row>
    <row r="208" spans="2:17" x14ac:dyDescent="0.2">
      <c r="B208" s="86"/>
      <c r="C208" s="86"/>
      <c r="D208" s="205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</row>
    <row r="209" spans="2:17" x14ac:dyDescent="0.2">
      <c r="B209" s="86"/>
      <c r="C209" s="86"/>
      <c r="D209" s="205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</row>
    <row r="210" spans="2:17" x14ac:dyDescent="0.2">
      <c r="B210" s="86"/>
      <c r="C210" s="86"/>
      <c r="D210" s="205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</row>
    <row r="211" spans="2:17" x14ac:dyDescent="0.2">
      <c r="B211" s="86"/>
      <c r="C211" s="86"/>
      <c r="D211" s="205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</row>
    <row r="212" spans="2:17" x14ac:dyDescent="0.2">
      <c r="B212" s="86"/>
      <c r="C212" s="86"/>
      <c r="D212" s="205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</row>
    <row r="213" spans="2:17" x14ac:dyDescent="0.2">
      <c r="B213" s="86"/>
      <c r="C213" s="86"/>
      <c r="D213" s="205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</row>
    <row r="214" spans="2:17" x14ac:dyDescent="0.2">
      <c r="B214" s="86"/>
      <c r="C214" s="86"/>
      <c r="D214" s="205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</row>
    <row r="215" spans="2:17" x14ac:dyDescent="0.2">
      <c r="B215" s="86"/>
      <c r="C215" s="86"/>
      <c r="D215" s="205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</row>
    <row r="216" spans="2:17" x14ac:dyDescent="0.2">
      <c r="B216" s="86"/>
      <c r="C216" s="86"/>
      <c r="D216" s="205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</row>
    <row r="217" spans="2:17" x14ac:dyDescent="0.2">
      <c r="B217" s="86"/>
      <c r="C217" s="86"/>
      <c r="D217" s="205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</row>
    <row r="218" spans="2:17" x14ac:dyDescent="0.2">
      <c r="B218" s="86"/>
      <c r="C218" s="86"/>
      <c r="D218" s="205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</row>
    <row r="219" spans="2:17" x14ac:dyDescent="0.2">
      <c r="B219" s="86"/>
      <c r="C219" s="86"/>
      <c r="D219" s="205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</row>
    <row r="220" spans="2:17" x14ac:dyDescent="0.2">
      <c r="B220" s="86"/>
      <c r="C220" s="86"/>
      <c r="D220" s="205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</row>
    <row r="221" spans="2:17" x14ac:dyDescent="0.2">
      <c r="B221" s="86"/>
      <c r="C221" s="86"/>
      <c r="D221" s="205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</row>
    <row r="222" spans="2:17" x14ac:dyDescent="0.2">
      <c r="B222" s="86"/>
      <c r="C222" s="86"/>
      <c r="D222" s="205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</row>
    <row r="223" spans="2:17" x14ac:dyDescent="0.2">
      <c r="B223" s="86"/>
      <c r="C223" s="86"/>
      <c r="D223" s="205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</row>
    <row r="224" spans="2:17" x14ac:dyDescent="0.2">
      <c r="B224" s="86"/>
      <c r="C224" s="86"/>
      <c r="D224" s="205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</row>
    <row r="225" spans="2:17" x14ac:dyDescent="0.2">
      <c r="B225" s="86"/>
      <c r="C225" s="86"/>
      <c r="D225" s="205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</row>
    <row r="226" spans="2:17" x14ac:dyDescent="0.2">
      <c r="B226" s="86"/>
      <c r="C226" s="86"/>
      <c r="D226" s="205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</row>
    <row r="227" spans="2:17" x14ac:dyDescent="0.2">
      <c r="B227" s="86"/>
      <c r="C227" s="86"/>
      <c r="D227" s="205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</row>
    <row r="228" spans="2:17" x14ac:dyDescent="0.2">
      <c r="B228" s="86"/>
      <c r="C228" s="86"/>
      <c r="D228" s="205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</row>
    <row r="229" spans="2:17" x14ac:dyDescent="0.2">
      <c r="B229" s="86"/>
      <c r="C229" s="86"/>
      <c r="D229" s="205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</row>
    <row r="230" spans="2:17" x14ac:dyDescent="0.2">
      <c r="B230" s="86"/>
      <c r="C230" s="86"/>
      <c r="D230" s="205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</row>
    <row r="231" spans="2:17" x14ac:dyDescent="0.2">
      <c r="B231" s="86"/>
      <c r="C231" s="86"/>
      <c r="D231" s="205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</row>
    <row r="232" spans="2:17" x14ac:dyDescent="0.2">
      <c r="B232" s="86"/>
      <c r="C232" s="86"/>
      <c r="D232" s="205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</row>
    <row r="233" spans="2:17" x14ac:dyDescent="0.2">
      <c r="B233" s="86"/>
      <c r="C233" s="86"/>
      <c r="D233" s="205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</row>
    <row r="234" spans="2:17" x14ac:dyDescent="0.2">
      <c r="B234" s="86"/>
      <c r="C234" s="86"/>
      <c r="D234" s="205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</row>
    <row r="235" spans="2:17" x14ac:dyDescent="0.2">
      <c r="B235" s="86"/>
      <c r="C235" s="86"/>
      <c r="D235" s="205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</row>
    <row r="236" spans="2:17" x14ac:dyDescent="0.2">
      <c r="B236" s="86"/>
      <c r="C236" s="86"/>
      <c r="D236" s="205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</row>
    <row r="237" spans="2:17" x14ac:dyDescent="0.2">
      <c r="B237" s="86"/>
      <c r="C237" s="86"/>
      <c r="D237" s="205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</row>
    <row r="238" spans="2:17" x14ac:dyDescent="0.2">
      <c r="B238" s="86"/>
      <c r="C238" s="86"/>
      <c r="D238" s="205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</row>
    <row r="239" spans="2:17" x14ac:dyDescent="0.2">
      <c r="B239" s="86"/>
      <c r="C239" s="86"/>
      <c r="D239" s="205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</row>
    <row r="240" spans="2:17" x14ac:dyDescent="0.2">
      <c r="B240" s="86"/>
      <c r="C240" s="86"/>
      <c r="D240" s="205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</row>
    <row r="241" spans="2:17" x14ac:dyDescent="0.2">
      <c r="B241" s="86"/>
      <c r="C241" s="86"/>
      <c r="D241" s="205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</row>
    <row r="242" spans="2:17" x14ac:dyDescent="0.2">
      <c r="B242" s="86"/>
      <c r="C242" s="86"/>
      <c r="D242" s="205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</row>
    <row r="243" spans="2:17" x14ac:dyDescent="0.2">
      <c r="B243" s="86"/>
      <c r="C243" s="86"/>
      <c r="D243" s="205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</row>
    <row r="244" spans="2:17" x14ac:dyDescent="0.2">
      <c r="B244" s="86"/>
      <c r="C244" s="86"/>
      <c r="D244" s="205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</row>
    <row r="245" spans="2:17" x14ac:dyDescent="0.2">
      <c r="B245" s="86"/>
      <c r="C245" s="86"/>
      <c r="D245" s="205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</row>
  </sheetData>
  <mergeCells count="2">
    <mergeCell ref="A2:D2"/>
    <mergeCell ref="A3:D3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50" bestFit="1" customWidth="1"/>
    <col min="2" max="2" width="17.7109375" style="69" customWidth="1"/>
    <col min="3" max="3" width="17.85546875" style="69" customWidth="1"/>
    <col min="4" max="4" width="11.42578125" style="185" bestFit="1" customWidth="1"/>
    <col min="5" max="16384" width="9.140625" style="5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31.01.2016</v>
      </c>
      <c r="B2" s="3"/>
      <c r="C2" s="3"/>
      <c r="D2" s="3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ht="18.75" x14ac:dyDescent="0.3">
      <c r="A3" s="2" t="s">
        <v>69</v>
      </c>
      <c r="B3" s="2"/>
      <c r="C3" s="2"/>
      <c r="D3" s="2"/>
    </row>
    <row r="4" spans="1:19" x14ac:dyDescent="0.2">
      <c r="B4" s="86"/>
      <c r="C4" s="86"/>
      <c r="D4" s="205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9" s="157" customFormat="1" x14ac:dyDescent="0.2">
      <c r="A5" s="116"/>
      <c r="B5" s="228"/>
      <c r="C5" s="228"/>
      <c r="D5" s="157" t="str">
        <f>VALVAL</f>
        <v>тис. одиниць</v>
      </c>
    </row>
    <row r="6" spans="1:19" s="152" customFormat="1" x14ac:dyDescent="0.2">
      <c r="A6" s="171"/>
      <c r="B6" s="25" t="s">
        <v>173</v>
      </c>
      <c r="C6" s="25" t="s">
        <v>3</v>
      </c>
      <c r="D6" s="127" t="s">
        <v>67</v>
      </c>
    </row>
    <row r="7" spans="1:19" s="130" customFormat="1" ht="15.75" x14ac:dyDescent="0.2">
      <c r="A7" s="31" t="s">
        <v>172</v>
      </c>
      <c r="B7" s="63">
        <f t="shared" ref="B7:D7" si="0">SUM(B8:B18)</f>
        <v>65410291.921959996</v>
      </c>
      <c r="C7" s="63">
        <f t="shared" si="0"/>
        <v>1645184552.6490998</v>
      </c>
      <c r="D7" s="170">
        <f t="shared" si="0"/>
        <v>0.99999899999999997</v>
      </c>
    </row>
    <row r="8" spans="1:19" s="118" customFormat="1" x14ac:dyDescent="0.2">
      <c r="A8" s="229" t="s">
        <v>128</v>
      </c>
      <c r="B8" s="131">
        <v>9032602.8310100008</v>
      </c>
      <c r="C8" s="131">
        <v>227185939.87384999</v>
      </c>
      <c r="D8" s="18">
        <v>0.13809099999999999</v>
      </c>
    </row>
    <row r="9" spans="1:19" s="118" customFormat="1" x14ac:dyDescent="0.2">
      <c r="A9" s="229" t="s">
        <v>53</v>
      </c>
      <c r="B9" s="131">
        <v>12438569.12105</v>
      </c>
      <c r="C9" s="131">
        <v>312852017.22333997</v>
      </c>
      <c r="D9" s="18">
        <v>0.190162</v>
      </c>
    </row>
    <row r="10" spans="1:19" s="118" customFormat="1" x14ac:dyDescent="0.2">
      <c r="A10" s="229" t="s">
        <v>96</v>
      </c>
      <c r="B10" s="131">
        <v>43939119.969899997</v>
      </c>
      <c r="C10" s="131">
        <v>1105146595.5519099</v>
      </c>
      <c r="D10" s="18">
        <v>0.67174599999999995</v>
      </c>
    </row>
    <row r="11" spans="1:19" x14ac:dyDescent="0.2">
      <c r="A11" s="191"/>
      <c r="B11" s="86"/>
      <c r="C11" s="86"/>
      <c r="D11" s="205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  <row r="12" spans="1:19" x14ac:dyDescent="0.2">
      <c r="A12" s="191"/>
      <c r="B12" s="86"/>
      <c r="C12" s="86"/>
      <c r="D12" s="205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1:19" x14ac:dyDescent="0.2">
      <c r="A13" s="191"/>
      <c r="B13" s="86"/>
      <c r="C13" s="86"/>
      <c r="D13" s="205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19" x14ac:dyDescent="0.2">
      <c r="A14" s="191"/>
      <c r="B14" s="86"/>
      <c r="C14" s="86"/>
      <c r="D14" s="205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1:19" x14ac:dyDescent="0.2">
      <c r="A15" s="191"/>
      <c r="B15" s="86"/>
      <c r="C15" s="86"/>
      <c r="D15" s="205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1:19" x14ac:dyDescent="0.2">
      <c r="A16" s="191"/>
      <c r="B16" s="86"/>
      <c r="C16" s="86"/>
      <c r="D16" s="205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spans="1:19" x14ac:dyDescent="0.2">
      <c r="A17" s="191"/>
      <c r="B17" s="86"/>
      <c r="C17" s="86"/>
      <c r="D17" s="205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1:19" x14ac:dyDescent="0.2">
      <c r="A18" s="191"/>
      <c r="B18" s="86"/>
      <c r="C18" s="86"/>
      <c r="D18" s="205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1:19" x14ac:dyDescent="0.2">
      <c r="A19" s="179" t="s">
        <v>102</v>
      </c>
      <c r="B19" s="86"/>
      <c r="C19" s="86"/>
      <c r="D19" s="205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1:19" x14ac:dyDescent="0.2">
      <c r="B20" s="66" t="str">
        <f>"Державний борг України за станом на " &amp; TEXT(DREPORTDATE,"dd.MM.yyyy")</f>
        <v>Державний борг України за станом на 31.01.2016</v>
      </c>
      <c r="C20" s="86"/>
      <c r="D20" s="157" t="str">
        <f>VALVAL</f>
        <v>тис. одиниць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1:19" s="29" customFormat="1" x14ac:dyDescent="0.2">
      <c r="A21" s="171"/>
      <c r="B21" s="25" t="s">
        <v>173</v>
      </c>
      <c r="C21" s="25" t="s">
        <v>3</v>
      </c>
      <c r="D21" s="127" t="s">
        <v>67</v>
      </c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</row>
    <row r="22" spans="1:19" s="197" customFormat="1" ht="15" x14ac:dyDescent="0.25">
      <c r="A22" s="52" t="s">
        <v>172</v>
      </c>
      <c r="B22" s="104">
        <f t="shared" ref="B22:C22" si="1">B$27+B$23</f>
        <v>65410291.921959996</v>
      </c>
      <c r="C22" s="104">
        <f t="shared" si="1"/>
        <v>1645184552.6491001</v>
      </c>
      <c r="D22" s="159">
        <v>1.0000009999999999</v>
      </c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</row>
    <row r="23" spans="1:19" s="231" customFormat="1" ht="15" x14ac:dyDescent="0.25">
      <c r="A23" s="207" t="s">
        <v>74</v>
      </c>
      <c r="B23" s="48">
        <f t="shared" ref="B23:C23" si="2">SUM(B$24:B$26)</f>
        <v>55342637.526189998</v>
      </c>
      <c r="C23" s="48">
        <f t="shared" si="2"/>
        <v>1391965234.9158101</v>
      </c>
      <c r="D23" s="96">
        <v>0.84608499999999998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9" s="231" customFormat="1" outlineLevel="1" x14ac:dyDescent="0.2">
      <c r="A24" s="70" t="s">
        <v>128</v>
      </c>
      <c r="B24" s="22">
        <v>6240698.6421400001</v>
      </c>
      <c r="C24" s="22">
        <v>156964610.64546999</v>
      </c>
      <c r="D24" s="125">
        <v>9.5408999999999994E-2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9" s="231" customFormat="1" outlineLevel="1" x14ac:dyDescent="0.2">
      <c r="A25" s="70" t="s">
        <v>53</v>
      </c>
      <c r="B25" s="184">
        <v>7016912.4463299997</v>
      </c>
      <c r="C25" s="184">
        <v>176487760.94348001</v>
      </c>
      <c r="D25" s="85">
        <v>0.107275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9" s="231" customFormat="1" outlineLevel="1" x14ac:dyDescent="0.2">
      <c r="A26" s="122" t="s">
        <v>96</v>
      </c>
      <c r="B26" s="90">
        <v>42085026.437720001</v>
      </c>
      <c r="C26" s="90">
        <v>1058512863.32686</v>
      </c>
      <c r="D26" s="209">
        <v>0.643401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9" s="231" customFormat="1" ht="15" x14ac:dyDescent="0.25">
      <c r="A27" s="169" t="s">
        <v>114</v>
      </c>
      <c r="B27" s="105">
        <f t="shared" ref="B27:C27" si="3">SUM(B$28:B$30)</f>
        <v>10067654.39577</v>
      </c>
      <c r="C27" s="105">
        <f t="shared" si="3"/>
        <v>253219317.73328999</v>
      </c>
      <c r="D27" s="223">
        <v>0.153916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9" s="103" customFormat="1" outlineLevel="1" x14ac:dyDescent="0.2">
      <c r="A28" s="122" t="s">
        <v>128</v>
      </c>
      <c r="B28" s="90">
        <v>2791904.1888700002</v>
      </c>
      <c r="C28" s="90">
        <v>70221329.228379995</v>
      </c>
      <c r="D28" s="209">
        <v>4.2682999999999999E-2</v>
      </c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</row>
    <row r="29" spans="1:19" s="231" customFormat="1" outlineLevel="1" x14ac:dyDescent="0.2">
      <c r="A29" s="122" t="s">
        <v>53</v>
      </c>
      <c r="B29" s="90">
        <v>5421656.6747199995</v>
      </c>
      <c r="C29" s="90">
        <v>136364256.27985999</v>
      </c>
      <c r="D29" s="209">
        <v>8.2887000000000002E-2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9" s="231" customFormat="1" outlineLevel="1" x14ac:dyDescent="0.2">
      <c r="A30" s="122" t="s">
        <v>96</v>
      </c>
      <c r="B30" s="90">
        <v>1854093.5321800001</v>
      </c>
      <c r="C30" s="90">
        <v>46633732.225050002</v>
      </c>
      <c r="D30" s="209">
        <v>2.8346E-2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9" s="231" customFormat="1" x14ac:dyDescent="0.2">
      <c r="A31" s="191"/>
      <c r="B31" s="86"/>
      <c r="C31" s="86"/>
      <c r="D31" s="205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9" s="231" customFormat="1" x14ac:dyDescent="0.2">
      <c r="A32" s="191"/>
      <c r="B32" s="86"/>
      <c r="C32" s="86"/>
      <c r="D32" s="205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x14ac:dyDescent="0.2">
      <c r="A33" s="191"/>
      <c r="B33" s="86"/>
      <c r="C33" s="86"/>
      <c r="D33" s="205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1:17" x14ac:dyDescent="0.2">
      <c r="A34" s="191"/>
      <c r="B34" s="86"/>
      <c r="C34" s="86"/>
      <c r="D34" s="205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1:17" x14ac:dyDescent="0.2">
      <c r="A35" s="191"/>
      <c r="B35" s="86"/>
      <c r="C35" s="86"/>
      <c r="D35" s="205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1:17" x14ac:dyDescent="0.2">
      <c r="A36" s="191"/>
      <c r="B36" s="86"/>
      <c r="C36" s="86"/>
      <c r="D36" s="205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1:17" x14ac:dyDescent="0.2">
      <c r="A37" s="191"/>
      <c r="B37" s="86"/>
      <c r="C37" s="86"/>
      <c r="D37" s="205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1:17" x14ac:dyDescent="0.2">
      <c r="A38" s="191"/>
      <c r="B38" s="86"/>
      <c r="C38" s="86"/>
      <c r="D38" s="205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1:17" x14ac:dyDescent="0.2">
      <c r="B39" s="86"/>
      <c r="C39" s="86"/>
      <c r="D39" s="205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1:17" x14ac:dyDescent="0.2">
      <c r="B40" s="86"/>
      <c r="C40" s="86"/>
      <c r="D40" s="205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1:17" x14ac:dyDescent="0.2">
      <c r="B41" s="86"/>
      <c r="C41" s="86"/>
      <c r="D41" s="205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1:17" x14ac:dyDescent="0.2">
      <c r="B42" s="86"/>
      <c r="C42" s="86"/>
      <c r="D42" s="205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1:17" x14ac:dyDescent="0.2">
      <c r="B43" s="86"/>
      <c r="C43" s="86"/>
      <c r="D43" s="205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1:17" x14ac:dyDescent="0.2">
      <c r="B44" s="86"/>
      <c r="C44" s="86"/>
      <c r="D44" s="205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1:17" x14ac:dyDescent="0.2">
      <c r="B45" s="86"/>
      <c r="C45" s="86"/>
      <c r="D45" s="205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1:17" x14ac:dyDescent="0.2">
      <c r="B46" s="86"/>
      <c r="C46" s="86"/>
      <c r="D46" s="205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1:17" x14ac:dyDescent="0.2">
      <c r="B47" s="86"/>
      <c r="C47" s="86"/>
      <c r="D47" s="205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1:17" x14ac:dyDescent="0.2">
      <c r="B48" s="86"/>
      <c r="C48" s="86"/>
      <c r="D48" s="205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2:17" x14ac:dyDescent="0.2">
      <c r="B49" s="86"/>
      <c r="C49" s="86"/>
      <c r="D49" s="205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2:17" x14ac:dyDescent="0.2">
      <c r="B50" s="86"/>
      <c r="C50" s="86"/>
      <c r="D50" s="205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2:17" x14ac:dyDescent="0.2">
      <c r="B51" s="86"/>
      <c r="C51" s="86"/>
      <c r="D51" s="205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 x14ac:dyDescent="0.2">
      <c r="B52" s="86"/>
      <c r="C52" s="86"/>
      <c r="D52" s="205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2:17" x14ac:dyDescent="0.2">
      <c r="B53" s="86"/>
      <c r="C53" s="86"/>
      <c r="D53" s="205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2:17" x14ac:dyDescent="0.2">
      <c r="B54" s="86"/>
      <c r="C54" s="86"/>
      <c r="D54" s="205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2:17" x14ac:dyDescent="0.2">
      <c r="B55" s="86"/>
      <c r="C55" s="86"/>
      <c r="D55" s="205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2:17" x14ac:dyDescent="0.2">
      <c r="B56" s="86"/>
      <c r="C56" s="86"/>
      <c r="D56" s="205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2:17" x14ac:dyDescent="0.2">
      <c r="B57" s="86"/>
      <c r="C57" s="86"/>
      <c r="D57" s="205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2:17" x14ac:dyDescent="0.2">
      <c r="B58" s="86"/>
      <c r="C58" s="86"/>
      <c r="D58" s="205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2:17" x14ac:dyDescent="0.2">
      <c r="B59" s="86"/>
      <c r="C59" s="86"/>
      <c r="D59" s="205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2:17" x14ac:dyDescent="0.2">
      <c r="B60" s="86"/>
      <c r="C60" s="86"/>
      <c r="D60" s="205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2:17" x14ac:dyDescent="0.2">
      <c r="B61" s="86"/>
      <c r="C61" s="86"/>
      <c r="D61" s="205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2:17" x14ac:dyDescent="0.2">
      <c r="B62" s="86"/>
      <c r="C62" s="86"/>
      <c r="D62" s="205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2:17" x14ac:dyDescent="0.2">
      <c r="B63" s="86"/>
      <c r="C63" s="86"/>
      <c r="D63" s="205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2:17" x14ac:dyDescent="0.2">
      <c r="B64" s="86"/>
      <c r="C64" s="86"/>
      <c r="D64" s="205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2:17" x14ac:dyDescent="0.2">
      <c r="B65" s="86"/>
      <c r="C65" s="86"/>
      <c r="D65" s="205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2:17" x14ac:dyDescent="0.2">
      <c r="B66" s="86"/>
      <c r="C66" s="86"/>
      <c r="D66" s="205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2:17" x14ac:dyDescent="0.2">
      <c r="B67" s="86"/>
      <c r="C67" s="86"/>
      <c r="D67" s="205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2:17" x14ac:dyDescent="0.2">
      <c r="B68" s="86"/>
      <c r="C68" s="86"/>
      <c r="D68" s="205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2:17" x14ac:dyDescent="0.2">
      <c r="B69" s="86"/>
      <c r="C69" s="86"/>
      <c r="D69" s="205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2:17" x14ac:dyDescent="0.2">
      <c r="B70" s="86"/>
      <c r="C70" s="86"/>
      <c r="D70" s="205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2:17" x14ac:dyDescent="0.2">
      <c r="B71" s="86"/>
      <c r="C71" s="86"/>
      <c r="D71" s="205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2:17" x14ac:dyDescent="0.2">
      <c r="B72" s="86"/>
      <c r="C72" s="86"/>
      <c r="D72" s="205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2:17" x14ac:dyDescent="0.2">
      <c r="B73" s="86"/>
      <c r="C73" s="86"/>
      <c r="D73" s="205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2:17" x14ac:dyDescent="0.2">
      <c r="B74" s="86"/>
      <c r="C74" s="86"/>
      <c r="D74" s="205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2:17" x14ac:dyDescent="0.2">
      <c r="B75" s="86"/>
      <c r="C75" s="86"/>
      <c r="D75" s="205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2:17" x14ac:dyDescent="0.2">
      <c r="B76" s="86"/>
      <c r="C76" s="86"/>
      <c r="D76" s="205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2:17" x14ac:dyDescent="0.2">
      <c r="B77" s="86"/>
      <c r="C77" s="86"/>
      <c r="D77" s="205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2:17" x14ac:dyDescent="0.2">
      <c r="B78" s="86"/>
      <c r="C78" s="86"/>
      <c r="D78" s="205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2:17" x14ac:dyDescent="0.2">
      <c r="B79" s="86"/>
      <c r="C79" s="86"/>
      <c r="D79" s="205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2:17" x14ac:dyDescent="0.2">
      <c r="B80" s="86"/>
      <c r="C80" s="86"/>
      <c r="D80" s="205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2:17" x14ac:dyDescent="0.2">
      <c r="B81" s="86"/>
      <c r="C81" s="86"/>
      <c r="D81" s="205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2:17" x14ac:dyDescent="0.2">
      <c r="B82" s="86"/>
      <c r="C82" s="86"/>
      <c r="D82" s="205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2:17" x14ac:dyDescent="0.2">
      <c r="B83" s="86"/>
      <c r="C83" s="86"/>
      <c r="D83" s="205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2:17" x14ac:dyDescent="0.2">
      <c r="B84" s="86"/>
      <c r="C84" s="86"/>
      <c r="D84" s="205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2:17" x14ac:dyDescent="0.2">
      <c r="B85" s="86"/>
      <c r="C85" s="86"/>
      <c r="D85" s="205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2:17" x14ac:dyDescent="0.2">
      <c r="B86" s="86"/>
      <c r="C86" s="86"/>
      <c r="D86" s="205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2:17" x14ac:dyDescent="0.2">
      <c r="B87" s="86"/>
      <c r="C87" s="86"/>
      <c r="D87" s="205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2:17" x14ac:dyDescent="0.2">
      <c r="B88" s="86"/>
      <c r="C88" s="86"/>
      <c r="D88" s="205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2:17" x14ac:dyDescent="0.2">
      <c r="B89" s="86"/>
      <c r="C89" s="86"/>
      <c r="D89" s="205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2:17" x14ac:dyDescent="0.2">
      <c r="B90" s="86"/>
      <c r="C90" s="86"/>
      <c r="D90" s="205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2:17" x14ac:dyDescent="0.2">
      <c r="B91" s="86"/>
      <c r="C91" s="86"/>
      <c r="D91" s="205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2:17" x14ac:dyDescent="0.2">
      <c r="B92" s="86"/>
      <c r="C92" s="86"/>
      <c r="D92" s="205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2:17" x14ac:dyDescent="0.2">
      <c r="B93" s="86"/>
      <c r="C93" s="86"/>
      <c r="D93" s="205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2:17" x14ac:dyDescent="0.2">
      <c r="B94" s="86"/>
      <c r="C94" s="86"/>
      <c r="D94" s="205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2:17" x14ac:dyDescent="0.2">
      <c r="B95" s="86"/>
      <c r="C95" s="86"/>
      <c r="D95" s="205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2:17" x14ac:dyDescent="0.2">
      <c r="B96" s="86"/>
      <c r="C96" s="86"/>
      <c r="D96" s="205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2:17" x14ac:dyDescent="0.2">
      <c r="B97" s="86"/>
      <c r="C97" s="86"/>
      <c r="D97" s="205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2:17" x14ac:dyDescent="0.2">
      <c r="B98" s="86"/>
      <c r="C98" s="86"/>
      <c r="D98" s="205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2:17" x14ac:dyDescent="0.2">
      <c r="B99" s="86"/>
      <c r="C99" s="86"/>
      <c r="D99" s="205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2:17" x14ac:dyDescent="0.2">
      <c r="B100" s="86"/>
      <c r="C100" s="86"/>
      <c r="D100" s="205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2:17" x14ac:dyDescent="0.2">
      <c r="B101" s="86"/>
      <c r="C101" s="86"/>
      <c r="D101" s="205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2:17" x14ac:dyDescent="0.2">
      <c r="B102" s="86"/>
      <c r="C102" s="86"/>
      <c r="D102" s="205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2:17" x14ac:dyDescent="0.2">
      <c r="B103" s="86"/>
      <c r="C103" s="86"/>
      <c r="D103" s="205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2:17" x14ac:dyDescent="0.2">
      <c r="B104" s="86"/>
      <c r="C104" s="86"/>
      <c r="D104" s="205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2:17" x14ac:dyDescent="0.2">
      <c r="B105" s="86"/>
      <c r="C105" s="86"/>
      <c r="D105" s="205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 x14ac:dyDescent="0.2">
      <c r="B106" s="86"/>
      <c r="C106" s="86"/>
      <c r="D106" s="205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 x14ac:dyDescent="0.2">
      <c r="B107" s="86"/>
      <c r="C107" s="86"/>
      <c r="D107" s="205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 x14ac:dyDescent="0.2">
      <c r="B108" s="86"/>
      <c r="C108" s="86"/>
      <c r="D108" s="205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2:17" x14ac:dyDescent="0.2">
      <c r="B109" s="86"/>
      <c r="C109" s="86"/>
      <c r="D109" s="205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2:17" x14ac:dyDescent="0.2">
      <c r="B110" s="86"/>
      <c r="C110" s="86"/>
      <c r="D110" s="205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2:17" x14ac:dyDescent="0.2">
      <c r="B111" s="86"/>
      <c r="C111" s="86"/>
      <c r="D111" s="205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</row>
    <row r="112" spans="2:17" x14ac:dyDescent="0.2">
      <c r="B112" s="86"/>
      <c r="C112" s="86"/>
      <c r="D112" s="205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</row>
    <row r="113" spans="2:17" x14ac:dyDescent="0.2">
      <c r="B113" s="86"/>
      <c r="C113" s="86"/>
      <c r="D113" s="205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2:17" x14ac:dyDescent="0.2">
      <c r="B114" s="86"/>
      <c r="C114" s="86"/>
      <c r="D114" s="205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2:17" x14ac:dyDescent="0.2">
      <c r="B115" s="86"/>
      <c r="C115" s="86"/>
      <c r="D115" s="205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2:17" x14ac:dyDescent="0.2">
      <c r="B116" s="86"/>
      <c r="C116" s="86"/>
      <c r="D116" s="205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2:17" x14ac:dyDescent="0.2">
      <c r="B117" s="86"/>
      <c r="C117" s="86"/>
      <c r="D117" s="205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</row>
    <row r="118" spans="2:17" x14ac:dyDescent="0.2">
      <c r="B118" s="86"/>
      <c r="C118" s="86"/>
      <c r="D118" s="205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</row>
    <row r="119" spans="2:17" x14ac:dyDescent="0.2">
      <c r="B119" s="86"/>
      <c r="C119" s="86"/>
      <c r="D119" s="205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</row>
    <row r="120" spans="2:17" x14ac:dyDescent="0.2">
      <c r="B120" s="86"/>
      <c r="C120" s="86"/>
      <c r="D120" s="205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</row>
    <row r="121" spans="2:17" x14ac:dyDescent="0.2">
      <c r="B121" s="86"/>
      <c r="C121" s="86"/>
      <c r="D121" s="205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</row>
    <row r="122" spans="2:17" x14ac:dyDescent="0.2">
      <c r="B122" s="86"/>
      <c r="C122" s="86"/>
      <c r="D122" s="205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2:17" x14ac:dyDescent="0.2">
      <c r="B123" s="86"/>
      <c r="C123" s="86"/>
      <c r="D123" s="205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</row>
    <row r="124" spans="2:17" x14ac:dyDescent="0.2">
      <c r="B124" s="86"/>
      <c r="C124" s="86"/>
      <c r="D124" s="205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</row>
    <row r="125" spans="2:17" x14ac:dyDescent="0.2">
      <c r="B125" s="86"/>
      <c r="C125" s="86"/>
      <c r="D125" s="205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</row>
    <row r="126" spans="2:17" x14ac:dyDescent="0.2">
      <c r="B126" s="86"/>
      <c r="C126" s="86"/>
      <c r="D126" s="205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</row>
    <row r="127" spans="2:17" x14ac:dyDescent="0.2">
      <c r="B127" s="86"/>
      <c r="C127" s="86"/>
      <c r="D127" s="205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</row>
    <row r="128" spans="2:17" x14ac:dyDescent="0.2">
      <c r="B128" s="86"/>
      <c r="C128" s="86"/>
      <c r="D128" s="205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</row>
    <row r="129" spans="2:17" x14ac:dyDescent="0.2">
      <c r="B129" s="86"/>
      <c r="C129" s="86"/>
      <c r="D129" s="205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</row>
    <row r="130" spans="2:17" x14ac:dyDescent="0.2">
      <c r="B130" s="86"/>
      <c r="C130" s="86"/>
      <c r="D130" s="205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</row>
    <row r="131" spans="2:17" x14ac:dyDescent="0.2">
      <c r="B131" s="86"/>
      <c r="C131" s="86"/>
      <c r="D131" s="205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</row>
    <row r="132" spans="2:17" x14ac:dyDescent="0.2">
      <c r="B132" s="86"/>
      <c r="C132" s="86"/>
      <c r="D132" s="205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</row>
    <row r="133" spans="2:17" x14ac:dyDescent="0.2">
      <c r="B133" s="86"/>
      <c r="C133" s="86"/>
      <c r="D133" s="205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</row>
    <row r="134" spans="2:17" x14ac:dyDescent="0.2">
      <c r="B134" s="86"/>
      <c r="C134" s="86"/>
      <c r="D134" s="205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</row>
    <row r="135" spans="2:17" x14ac:dyDescent="0.2">
      <c r="B135" s="86"/>
      <c r="C135" s="86"/>
      <c r="D135" s="205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</row>
    <row r="136" spans="2:17" x14ac:dyDescent="0.2">
      <c r="B136" s="86"/>
      <c r="C136" s="86"/>
      <c r="D136" s="205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</row>
    <row r="137" spans="2:17" x14ac:dyDescent="0.2">
      <c r="B137" s="86"/>
      <c r="C137" s="86"/>
      <c r="D137" s="205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</row>
    <row r="138" spans="2:17" x14ac:dyDescent="0.2">
      <c r="B138" s="86"/>
      <c r="C138" s="86"/>
      <c r="D138" s="205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</row>
    <row r="139" spans="2:17" x14ac:dyDescent="0.2">
      <c r="B139" s="86"/>
      <c r="C139" s="86"/>
      <c r="D139" s="205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</row>
    <row r="140" spans="2:17" x14ac:dyDescent="0.2">
      <c r="B140" s="86"/>
      <c r="C140" s="86"/>
      <c r="D140" s="205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</row>
    <row r="141" spans="2:17" x14ac:dyDescent="0.2">
      <c r="B141" s="86"/>
      <c r="C141" s="86"/>
      <c r="D141" s="205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</row>
    <row r="142" spans="2:17" x14ac:dyDescent="0.2">
      <c r="B142" s="86"/>
      <c r="C142" s="86"/>
      <c r="D142" s="205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</row>
    <row r="143" spans="2:17" x14ac:dyDescent="0.2">
      <c r="B143" s="86"/>
      <c r="C143" s="86"/>
      <c r="D143" s="205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</row>
    <row r="144" spans="2:17" x14ac:dyDescent="0.2">
      <c r="B144" s="86"/>
      <c r="C144" s="86"/>
      <c r="D144" s="205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</row>
    <row r="145" spans="2:17" x14ac:dyDescent="0.2">
      <c r="B145" s="86"/>
      <c r="C145" s="86"/>
      <c r="D145" s="205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</row>
    <row r="146" spans="2:17" x14ac:dyDescent="0.2">
      <c r="B146" s="86"/>
      <c r="C146" s="86"/>
      <c r="D146" s="205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</row>
    <row r="147" spans="2:17" x14ac:dyDescent="0.2">
      <c r="B147" s="86"/>
      <c r="C147" s="86"/>
      <c r="D147" s="205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</row>
    <row r="148" spans="2:17" x14ac:dyDescent="0.2">
      <c r="B148" s="86"/>
      <c r="C148" s="86"/>
      <c r="D148" s="205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</row>
    <row r="149" spans="2:17" x14ac:dyDescent="0.2">
      <c r="B149" s="86"/>
      <c r="C149" s="86"/>
      <c r="D149" s="205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</row>
    <row r="150" spans="2:17" x14ac:dyDescent="0.2">
      <c r="B150" s="86"/>
      <c r="C150" s="86"/>
      <c r="D150" s="205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</row>
    <row r="151" spans="2:17" x14ac:dyDescent="0.2">
      <c r="B151" s="86"/>
      <c r="C151" s="86"/>
      <c r="D151" s="205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</row>
    <row r="152" spans="2:17" x14ac:dyDescent="0.2">
      <c r="B152" s="86"/>
      <c r="C152" s="86"/>
      <c r="D152" s="205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</row>
    <row r="153" spans="2:17" x14ac:dyDescent="0.2">
      <c r="B153" s="86"/>
      <c r="C153" s="86"/>
      <c r="D153" s="205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</row>
    <row r="154" spans="2:17" x14ac:dyDescent="0.2">
      <c r="B154" s="86"/>
      <c r="C154" s="86"/>
      <c r="D154" s="205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</row>
    <row r="155" spans="2:17" x14ac:dyDescent="0.2">
      <c r="B155" s="86"/>
      <c r="C155" s="86"/>
      <c r="D155" s="205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</row>
    <row r="156" spans="2:17" x14ac:dyDescent="0.2">
      <c r="B156" s="86"/>
      <c r="C156" s="86"/>
      <c r="D156" s="205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</row>
    <row r="157" spans="2:17" x14ac:dyDescent="0.2">
      <c r="B157" s="86"/>
      <c r="C157" s="86"/>
      <c r="D157" s="205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</row>
    <row r="158" spans="2:17" x14ac:dyDescent="0.2">
      <c r="B158" s="86"/>
      <c r="C158" s="86"/>
      <c r="D158" s="205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</row>
    <row r="159" spans="2:17" x14ac:dyDescent="0.2">
      <c r="B159" s="86"/>
      <c r="C159" s="86"/>
      <c r="D159" s="205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</row>
    <row r="160" spans="2:17" x14ac:dyDescent="0.2">
      <c r="B160" s="86"/>
      <c r="C160" s="86"/>
      <c r="D160" s="205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</row>
    <row r="161" spans="2:17" x14ac:dyDescent="0.2">
      <c r="B161" s="86"/>
      <c r="C161" s="86"/>
      <c r="D161" s="205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</row>
    <row r="162" spans="2:17" x14ac:dyDescent="0.2">
      <c r="B162" s="86"/>
      <c r="C162" s="86"/>
      <c r="D162" s="205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</row>
    <row r="163" spans="2:17" x14ac:dyDescent="0.2">
      <c r="B163" s="86"/>
      <c r="C163" s="86"/>
      <c r="D163" s="205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</row>
    <row r="164" spans="2:17" x14ac:dyDescent="0.2">
      <c r="B164" s="86"/>
      <c r="C164" s="86"/>
      <c r="D164" s="205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</row>
    <row r="165" spans="2:17" x14ac:dyDescent="0.2">
      <c r="B165" s="86"/>
      <c r="C165" s="86"/>
      <c r="D165" s="205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</row>
    <row r="166" spans="2:17" x14ac:dyDescent="0.2">
      <c r="B166" s="86"/>
      <c r="C166" s="86"/>
      <c r="D166" s="205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</row>
    <row r="167" spans="2:17" x14ac:dyDescent="0.2">
      <c r="B167" s="86"/>
      <c r="C167" s="86"/>
      <c r="D167" s="205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</row>
    <row r="168" spans="2:17" x14ac:dyDescent="0.2">
      <c r="B168" s="86"/>
      <c r="C168" s="86"/>
      <c r="D168" s="205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</row>
    <row r="169" spans="2:17" x14ac:dyDescent="0.2">
      <c r="B169" s="86"/>
      <c r="C169" s="86"/>
      <c r="D169" s="205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</row>
    <row r="170" spans="2:17" x14ac:dyDescent="0.2">
      <c r="B170" s="86"/>
      <c r="C170" s="86"/>
      <c r="D170" s="205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</row>
    <row r="171" spans="2:17" x14ac:dyDescent="0.2">
      <c r="B171" s="86"/>
      <c r="C171" s="86"/>
      <c r="D171" s="205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</row>
    <row r="172" spans="2:17" x14ac:dyDescent="0.2">
      <c r="B172" s="86"/>
      <c r="C172" s="86"/>
      <c r="D172" s="205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</row>
    <row r="173" spans="2:17" x14ac:dyDescent="0.2">
      <c r="B173" s="86"/>
      <c r="C173" s="86"/>
      <c r="D173" s="205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</row>
    <row r="174" spans="2:17" x14ac:dyDescent="0.2">
      <c r="B174" s="86"/>
      <c r="C174" s="86"/>
      <c r="D174" s="205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</row>
    <row r="175" spans="2:17" x14ac:dyDescent="0.2">
      <c r="B175" s="86"/>
      <c r="C175" s="86"/>
      <c r="D175" s="205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</row>
    <row r="176" spans="2:17" x14ac:dyDescent="0.2">
      <c r="B176" s="86"/>
      <c r="C176" s="86"/>
      <c r="D176" s="205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</row>
    <row r="177" spans="2:17" x14ac:dyDescent="0.2">
      <c r="B177" s="86"/>
      <c r="C177" s="86"/>
      <c r="D177" s="205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</row>
    <row r="178" spans="2:17" x14ac:dyDescent="0.2">
      <c r="B178" s="86"/>
      <c r="C178" s="86"/>
      <c r="D178" s="205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</row>
    <row r="179" spans="2:17" x14ac:dyDescent="0.2">
      <c r="B179" s="86"/>
      <c r="C179" s="86"/>
      <c r="D179" s="205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</row>
    <row r="180" spans="2:17" x14ac:dyDescent="0.2">
      <c r="B180" s="86"/>
      <c r="C180" s="86"/>
      <c r="D180" s="205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</row>
    <row r="181" spans="2:17" x14ac:dyDescent="0.2">
      <c r="B181" s="86"/>
      <c r="C181" s="86"/>
      <c r="D181" s="205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</row>
    <row r="182" spans="2:17" x14ac:dyDescent="0.2">
      <c r="B182" s="86"/>
      <c r="C182" s="86"/>
      <c r="D182" s="205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</row>
    <row r="183" spans="2:17" x14ac:dyDescent="0.2">
      <c r="B183" s="86"/>
      <c r="C183" s="86"/>
      <c r="D183" s="205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</row>
    <row r="184" spans="2:17" x14ac:dyDescent="0.2">
      <c r="B184" s="86"/>
      <c r="C184" s="86"/>
      <c r="D184" s="205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</row>
    <row r="185" spans="2:17" x14ac:dyDescent="0.2">
      <c r="B185" s="86"/>
      <c r="C185" s="86"/>
      <c r="D185" s="205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</row>
    <row r="186" spans="2:17" x14ac:dyDescent="0.2">
      <c r="B186" s="86"/>
      <c r="C186" s="86"/>
      <c r="D186" s="205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</row>
    <row r="187" spans="2:17" x14ac:dyDescent="0.2">
      <c r="B187" s="86"/>
      <c r="C187" s="86"/>
      <c r="D187" s="205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</row>
    <row r="188" spans="2:17" x14ac:dyDescent="0.2">
      <c r="B188" s="86"/>
      <c r="C188" s="86"/>
      <c r="D188" s="205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</row>
    <row r="189" spans="2:17" x14ac:dyDescent="0.2">
      <c r="B189" s="86"/>
      <c r="C189" s="86"/>
      <c r="D189" s="205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</row>
    <row r="190" spans="2:17" x14ac:dyDescent="0.2">
      <c r="B190" s="86"/>
      <c r="C190" s="86"/>
      <c r="D190" s="205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</row>
    <row r="191" spans="2:17" x14ac:dyDescent="0.2">
      <c r="B191" s="86"/>
      <c r="C191" s="86"/>
      <c r="D191" s="205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</row>
    <row r="192" spans="2:17" x14ac:dyDescent="0.2">
      <c r="B192" s="86"/>
      <c r="C192" s="86"/>
      <c r="D192" s="205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</row>
    <row r="193" spans="2:17" x14ac:dyDescent="0.2">
      <c r="B193" s="86"/>
      <c r="C193" s="86"/>
      <c r="D193" s="205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</row>
    <row r="194" spans="2:17" x14ac:dyDescent="0.2">
      <c r="B194" s="86"/>
      <c r="C194" s="86"/>
      <c r="D194" s="205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</row>
    <row r="195" spans="2:17" x14ac:dyDescent="0.2">
      <c r="B195" s="86"/>
      <c r="C195" s="86"/>
      <c r="D195" s="205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</row>
    <row r="196" spans="2:17" x14ac:dyDescent="0.2">
      <c r="B196" s="86"/>
      <c r="C196" s="86"/>
      <c r="D196" s="205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</row>
    <row r="197" spans="2:17" x14ac:dyDescent="0.2">
      <c r="B197" s="86"/>
      <c r="C197" s="86"/>
      <c r="D197" s="205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</row>
    <row r="198" spans="2:17" x14ac:dyDescent="0.2">
      <c r="B198" s="86"/>
      <c r="C198" s="86"/>
      <c r="D198" s="205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</row>
    <row r="199" spans="2:17" x14ac:dyDescent="0.2">
      <c r="B199" s="86"/>
      <c r="C199" s="86"/>
      <c r="D199" s="205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</row>
    <row r="200" spans="2:17" x14ac:dyDescent="0.2">
      <c r="B200" s="86"/>
      <c r="C200" s="86"/>
      <c r="D200" s="205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</row>
    <row r="201" spans="2:17" x14ac:dyDescent="0.2">
      <c r="B201" s="86"/>
      <c r="C201" s="86"/>
      <c r="D201" s="205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</row>
    <row r="202" spans="2:17" x14ac:dyDescent="0.2">
      <c r="B202" s="86"/>
      <c r="C202" s="86"/>
      <c r="D202" s="205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</row>
    <row r="203" spans="2:17" x14ac:dyDescent="0.2">
      <c r="B203" s="86"/>
      <c r="C203" s="86"/>
      <c r="D203" s="205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</row>
    <row r="204" spans="2:17" x14ac:dyDescent="0.2">
      <c r="B204" s="86"/>
      <c r="C204" s="86"/>
      <c r="D204" s="205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</row>
    <row r="205" spans="2:17" x14ac:dyDescent="0.2">
      <c r="B205" s="86"/>
      <c r="C205" s="86"/>
      <c r="D205" s="205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</row>
    <row r="206" spans="2:17" x14ac:dyDescent="0.2">
      <c r="B206" s="86"/>
      <c r="C206" s="86"/>
      <c r="D206" s="205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</row>
    <row r="207" spans="2:17" x14ac:dyDescent="0.2">
      <c r="B207" s="86"/>
      <c r="C207" s="86"/>
      <c r="D207" s="205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</row>
    <row r="208" spans="2:17" x14ac:dyDescent="0.2">
      <c r="B208" s="86"/>
      <c r="C208" s="86"/>
      <c r="D208" s="205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</row>
    <row r="209" spans="2:17" x14ac:dyDescent="0.2">
      <c r="B209" s="86"/>
      <c r="C209" s="86"/>
      <c r="D209" s="205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</row>
    <row r="210" spans="2:17" x14ac:dyDescent="0.2">
      <c r="B210" s="86"/>
      <c r="C210" s="86"/>
      <c r="D210" s="205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</row>
    <row r="211" spans="2:17" x14ac:dyDescent="0.2">
      <c r="B211" s="86"/>
      <c r="C211" s="86"/>
      <c r="D211" s="205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</row>
    <row r="212" spans="2:17" x14ac:dyDescent="0.2">
      <c r="B212" s="86"/>
      <c r="C212" s="86"/>
      <c r="D212" s="205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</row>
    <row r="213" spans="2:17" x14ac:dyDescent="0.2">
      <c r="B213" s="86"/>
      <c r="C213" s="86"/>
      <c r="D213" s="205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</row>
    <row r="214" spans="2:17" x14ac:dyDescent="0.2">
      <c r="B214" s="86"/>
      <c r="C214" s="86"/>
      <c r="D214" s="205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</row>
    <row r="215" spans="2:17" x14ac:dyDescent="0.2">
      <c r="B215" s="86"/>
      <c r="C215" s="86"/>
      <c r="D215" s="205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</row>
    <row r="216" spans="2:17" x14ac:dyDescent="0.2">
      <c r="B216" s="86"/>
      <c r="C216" s="86"/>
      <c r="D216" s="205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</row>
    <row r="217" spans="2:17" x14ac:dyDescent="0.2">
      <c r="B217" s="86"/>
      <c r="C217" s="86"/>
      <c r="D217" s="205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</row>
    <row r="218" spans="2:17" x14ac:dyDescent="0.2">
      <c r="B218" s="86"/>
      <c r="C218" s="86"/>
      <c r="D218" s="205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</row>
    <row r="219" spans="2:17" x14ac:dyDescent="0.2">
      <c r="B219" s="86"/>
      <c r="C219" s="86"/>
      <c r="D219" s="205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</row>
    <row r="220" spans="2:17" x14ac:dyDescent="0.2">
      <c r="B220" s="86"/>
      <c r="C220" s="86"/>
      <c r="D220" s="205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</row>
    <row r="221" spans="2:17" x14ac:dyDescent="0.2">
      <c r="B221" s="86"/>
      <c r="C221" s="86"/>
      <c r="D221" s="205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</row>
    <row r="222" spans="2:17" x14ac:dyDescent="0.2">
      <c r="B222" s="86"/>
      <c r="C222" s="86"/>
      <c r="D222" s="205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</row>
    <row r="223" spans="2:17" x14ac:dyDescent="0.2">
      <c r="B223" s="86"/>
      <c r="C223" s="86"/>
      <c r="D223" s="205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</row>
    <row r="224" spans="2:17" x14ac:dyDescent="0.2">
      <c r="B224" s="86"/>
      <c r="C224" s="86"/>
      <c r="D224" s="205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</row>
    <row r="225" spans="2:17" x14ac:dyDescent="0.2">
      <c r="B225" s="86"/>
      <c r="C225" s="86"/>
      <c r="D225" s="205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</row>
    <row r="226" spans="2:17" x14ac:dyDescent="0.2">
      <c r="B226" s="86"/>
      <c r="C226" s="86"/>
      <c r="D226" s="205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</row>
    <row r="227" spans="2:17" x14ac:dyDescent="0.2">
      <c r="B227" s="86"/>
      <c r="C227" s="86"/>
      <c r="D227" s="205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</row>
    <row r="228" spans="2:17" x14ac:dyDescent="0.2">
      <c r="B228" s="86"/>
      <c r="C228" s="86"/>
      <c r="D228" s="205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</row>
    <row r="229" spans="2:17" x14ac:dyDescent="0.2">
      <c r="B229" s="86"/>
      <c r="C229" s="86"/>
      <c r="D229" s="205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</row>
    <row r="230" spans="2:17" x14ac:dyDescent="0.2">
      <c r="B230" s="86"/>
      <c r="C230" s="86"/>
      <c r="D230" s="205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</row>
    <row r="231" spans="2:17" x14ac:dyDescent="0.2">
      <c r="B231" s="86"/>
      <c r="C231" s="86"/>
      <c r="D231" s="205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</row>
    <row r="232" spans="2:17" x14ac:dyDescent="0.2">
      <c r="B232" s="86"/>
      <c r="C232" s="86"/>
      <c r="D232" s="205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</row>
    <row r="233" spans="2:17" x14ac:dyDescent="0.2">
      <c r="B233" s="86"/>
      <c r="C233" s="86"/>
      <c r="D233" s="205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</row>
    <row r="234" spans="2:17" x14ac:dyDescent="0.2">
      <c r="B234" s="86"/>
      <c r="C234" s="86"/>
      <c r="D234" s="205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</row>
    <row r="235" spans="2:17" x14ac:dyDescent="0.2">
      <c r="B235" s="86"/>
      <c r="C235" s="86"/>
      <c r="D235" s="205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</row>
    <row r="236" spans="2:17" x14ac:dyDescent="0.2">
      <c r="B236" s="86"/>
      <c r="C236" s="86"/>
      <c r="D236" s="205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</row>
    <row r="237" spans="2:17" x14ac:dyDescent="0.2">
      <c r="B237" s="86"/>
      <c r="C237" s="86"/>
      <c r="D237" s="205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</row>
    <row r="238" spans="2:17" x14ac:dyDescent="0.2">
      <c r="B238" s="86"/>
      <c r="C238" s="86"/>
      <c r="D238" s="205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</row>
    <row r="239" spans="2:17" x14ac:dyDescent="0.2">
      <c r="B239" s="86"/>
      <c r="C239" s="86"/>
      <c r="D239" s="205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</row>
    <row r="240" spans="2:17" x14ac:dyDescent="0.2">
      <c r="B240" s="86"/>
      <c r="C240" s="86"/>
      <c r="D240" s="205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</row>
    <row r="241" spans="2:17" x14ac:dyDescent="0.2">
      <c r="B241" s="86"/>
      <c r="C241" s="86"/>
      <c r="D241" s="205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</row>
    <row r="242" spans="2:17" x14ac:dyDescent="0.2">
      <c r="B242" s="86"/>
      <c r="C242" s="86"/>
      <c r="D242" s="205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</row>
    <row r="243" spans="2:17" x14ac:dyDescent="0.2">
      <c r="B243" s="86"/>
      <c r="C243" s="86"/>
      <c r="D243" s="205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</row>
    <row r="244" spans="2:17" x14ac:dyDescent="0.2"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</row>
    <row r="245" spans="2:17" x14ac:dyDescent="0.2"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</row>
    <row r="246" spans="2:17" x14ac:dyDescent="0.2"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</row>
    <row r="247" spans="2:17" x14ac:dyDescent="0.2"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</row>
    <row r="248" spans="2:17" x14ac:dyDescent="0.2"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</row>
    <row r="249" spans="2:17" x14ac:dyDescent="0.2"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</row>
    <row r="250" spans="2:17" x14ac:dyDescent="0.2"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</row>
    <row r="251" spans="2:17" x14ac:dyDescent="0.2"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50" bestFit="1" customWidth="1"/>
    <col min="2" max="2" width="17.42578125" style="69" customWidth="1"/>
    <col min="3" max="3" width="18.140625" style="69" customWidth="1"/>
    <col min="4" max="4" width="11.42578125" style="185" bestFit="1" customWidth="1"/>
    <col min="5" max="5" width="17.140625" style="69" customWidth="1"/>
    <col min="6" max="6" width="17.5703125" style="69" customWidth="1"/>
    <col min="7" max="7" width="11.42578125" style="185" bestFit="1" customWidth="1"/>
    <col min="8" max="8" width="16.140625" style="69" bestFit="1" customWidth="1"/>
    <col min="9" max="16384" width="9.140625" style="50"/>
  </cols>
  <sheetData>
    <row r="2" spans="1:19" ht="18.75" x14ac:dyDescent="0.3">
      <c r="A2" s="5" t="s">
        <v>58</v>
      </c>
      <c r="B2" s="3"/>
      <c r="C2" s="3"/>
      <c r="D2" s="3"/>
      <c r="E2" s="3"/>
      <c r="F2" s="3"/>
      <c r="G2" s="3"/>
      <c r="H2" s="3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x14ac:dyDescent="0.2">
      <c r="A3" s="167"/>
    </row>
    <row r="4" spans="1:19" s="157" customFormat="1" x14ac:dyDescent="0.2">
      <c r="B4" s="228"/>
      <c r="C4" s="228"/>
      <c r="D4" s="101"/>
      <c r="E4" s="228"/>
      <c r="F4" s="228"/>
      <c r="G4" s="101"/>
      <c r="H4" s="157" t="str">
        <f>VALVAL</f>
        <v>тис. одиниць</v>
      </c>
    </row>
    <row r="5" spans="1:19" s="190" customFormat="1" x14ac:dyDescent="0.2">
      <c r="A5" s="64"/>
      <c r="B5" s="278">
        <v>42369</v>
      </c>
      <c r="C5" s="279"/>
      <c r="D5" s="280"/>
      <c r="E5" s="278">
        <v>42400</v>
      </c>
      <c r="F5" s="279"/>
      <c r="G5" s="280"/>
      <c r="H5" s="136"/>
    </row>
    <row r="6" spans="1:19" s="129" customFormat="1" x14ac:dyDescent="0.2">
      <c r="A6" s="53"/>
      <c r="B6" s="25" t="s">
        <v>173</v>
      </c>
      <c r="C6" s="25" t="s">
        <v>3</v>
      </c>
      <c r="D6" s="127" t="s">
        <v>67</v>
      </c>
      <c r="E6" s="25" t="s">
        <v>173</v>
      </c>
      <c r="F6" s="25" t="s">
        <v>3</v>
      </c>
      <c r="G6" s="127" t="s">
        <v>67</v>
      </c>
      <c r="H6" s="25" t="s">
        <v>149</v>
      </c>
    </row>
    <row r="7" spans="1:19" s="130" customFormat="1" ht="15.75" x14ac:dyDescent="0.2">
      <c r="A7" s="31" t="s">
        <v>172</v>
      </c>
      <c r="B7" s="132">
        <f t="shared" ref="B7:H7" si="0">SUM(B8:B15)</f>
        <v>65488566.161959998</v>
      </c>
      <c r="C7" s="132">
        <f t="shared" si="0"/>
        <v>1571769268.7628</v>
      </c>
      <c r="D7" s="19">
        <f t="shared" si="0"/>
        <v>1</v>
      </c>
      <c r="E7" s="132">
        <f t="shared" si="0"/>
        <v>65410291.921959996</v>
      </c>
      <c r="F7" s="132">
        <f t="shared" si="0"/>
        <v>1645184552.6490998</v>
      </c>
      <c r="G7" s="19">
        <f t="shared" si="0"/>
        <v>0.99999899999999997</v>
      </c>
      <c r="H7" s="132">
        <f t="shared" si="0"/>
        <v>0</v>
      </c>
    </row>
    <row r="8" spans="1:19" s="118" customFormat="1" x14ac:dyDescent="0.2">
      <c r="A8" s="229" t="s">
        <v>128</v>
      </c>
      <c r="B8" s="131">
        <v>8824228.8119900003</v>
      </c>
      <c r="C8" s="131">
        <v>211787377.24875</v>
      </c>
      <c r="D8" s="18">
        <v>0.134745</v>
      </c>
      <c r="E8" s="131">
        <v>9032602.8310100008</v>
      </c>
      <c r="F8" s="131">
        <v>227185939.87384999</v>
      </c>
      <c r="G8" s="18">
        <v>0.13809099999999999</v>
      </c>
      <c r="H8" s="131">
        <v>3.3470000000000001E-3</v>
      </c>
    </row>
    <row r="9" spans="1:19" s="118" customFormat="1" x14ac:dyDescent="0.2">
      <c r="A9" s="229" t="s">
        <v>53</v>
      </c>
      <c r="B9" s="131">
        <v>12485728.174459999</v>
      </c>
      <c r="C9" s="131">
        <v>299665804.16775</v>
      </c>
      <c r="D9" s="18">
        <v>0.19065499999999999</v>
      </c>
      <c r="E9" s="131">
        <v>12438569.12105</v>
      </c>
      <c r="F9" s="131">
        <v>312852017.22333997</v>
      </c>
      <c r="G9" s="18">
        <v>0.190162</v>
      </c>
      <c r="H9" s="131">
        <v>-4.9299999999999995E-4</v>
      </c>
    </row>
    <row r="10" spans="1:19" s="118" customFormat="1" x14ac:dyDescent="0.2">
      <c r="A10" s="229" t="s">
        <v>96</v>
      </c>
      <c r="B10" s="131">
        <v>44178609.175509997</v>
      </c>
      <c r="C10" s="131">
        <v>1060316087.3463</v>
      </c>
      <c r="D10" s="18">
        <v>0.67459999999999998</v>
      </c>
      <c r="E10" s="131">
        <v>43939119.969899997</v>
      </c>
      <c r="F10" s="131">
        <v>1105146595.5519099</v>
      </c>
      <c r="G10" s="18">
        <v>0.67174599999999995</v>
      </c>
      <c r="H10" s="131">
        <v>-2.8540000000000002E-3</v>
      </c>
    </row>
    <row r="11" spans="1:19" s="118" customFormat="1" x14ac:dyDescent="0.2">
      <c r="A11" s="229"/>
      <c r="B11" s="131"/>
      <c r="C11" s="131"/>
      <c r="D11" s="18"/>
      <c r="E11" s="131"/>
      <c r="F11" s="131"/>
      <c r="G11" s="18"/>
      <c r="H11" s="131">
        <f t="shared" ref="H11:H13" si="1">G11-D11</f>
        <v>0</v>
      </c>
    </row>
    <row r="12" spans="1:19" s="118" customFormat="1" x14ac:dyDescent="0.2">
      <c r="A12" s="229"/>
      <c r="B12" s="131"/>
      <c r="C12" s="131"/>
      <c r="D12" s="18"/>
      <c r="E12" s="131"/>
      <c r="F12" s="131"/>
      <c r="G12" s="18"/>
      <c r="H12" s="131">
        <f t="shared" si="1"/>
        <v>0</v>
      </c>
    </row>
    <row r="13" spans="1:19" s="118" customFormat="1" x14ac:dyDescent="0.2">
      <c r="A13" s="229"/>
      <c r="B13" s="131"/>
      <c r="C13" s="131"/>
      <c r="D13" s="18"/>
      <c r="E13" s="131"/>
      <c r="F13" s="131"/>
      <c r="G13" s="18"/>
      <c r="H13" s="95">
        <f t="shared" si="1"/>
        <v>0</v>
      </c>
    </row>
    <row r="14" spans="1:19" x14ac:dyDescent="0.2">
      <c r="B14" s="86"/>
      <c r="C14" s="86"/>
      <c r="D14" s="205"/>
      <c r="E14" s="86"/>
      <c r="F14" s="86"/>
      <c r="G14" s="205"/>
      <c r="H14" s="143"/>
      <c r="I14" s="67"/>
      <c r="J14" s="67"/>
      <c r="K14" s="67"/>
      <c r="L14" s="67"/>
      <c r="M14" s="67"/>
      <c r="N14" s="67"/>
      <c r="O14" s="67"/>
      <c r="P14" s="67"/>
      <c r="Q14" s="67"/>
    </row>
    <row r="15" spans="1:19" x14ac:dyDescent="0.2">
      <c r="B15" s="86"/>
      <c r="C15" s="86"/>
      <c r="D15" s="205"/>
      <c r="E15" s="86"/>
      <c r="F15" s="86"/>
      <c r="G15" s="205"/>
      <c r="H15" s="143"/>
      <c r="I15" s="67"/>
      <c r="J15" s="67"/>
      <c r="K15" s="67"/>
      <c r="L15" s="67"/>
      <c r="M15" s="67"/>
      <c r="N15" s="67"/>
      <c r="O15" s="67"/>
      <c r="P15" s="67"/>
      <c r="Q15" s="67"/>
    </row>
    <row r="16" spans="1:19" x14ac:dyDescent="0.2">
      <c r="B16" s="86"/>
      <c r="C16" s="86"/>
      <c r="D16" s="205"/>
      <c r="E16" s="86"/>
      <c r="F16" s="86"/>
      <c r="G16" s="205"/>
      <c r="H16" s="146"/>
      <c r="I16" s="67"/>
      <c r="J16" s="67"/>
      <c r="K16" s="67"/>
      <c r="L16" s="67"/>
      <c r="M16" s="67"/>
      <c r="N16" s="67"/>
      <c r="O16" s="67"/>
      <c r="P16" s="67"/>
      <c r="Q16" s="67"/>
    </row>
    <row r="17" spans="1:19" x14ac:dyDescent="0.2">
      <c r="B17" s="86"/>
      <c r="C17" s="86"/>
      <c r="D17" s="205"/>
      <c r="E17" s="86"/>
      <c r="F17" s="86"/>
      <c r="G17" s="205"/>
      <c r="H17" s="157" t="str">
        <f>VALVAL</f>
        <v>тис. одиниць</v>
      </c>
      <c r="I17" s="67"/>
      <c r="J17" s="67"/>
      <c r="K17" s="67"/>
      <c r="L17" s="67"/>
      <c r="M17" s="67"/>
      <c r="N17" s="67"/>
      <c r="O17" s="67"/>
      <c r="P17" s="67"/>
      <c r="Q17" s="67"/>
    </row>
    <row r="18" spans="1:19" x14ac:dyDescent="0.2">
      <c r="A18" s="64"/>
      <c r="B18" s="278">
        <v>42369</v>
      </c>
      <c r="C18" s="279"/>
      <c r="D18" s="280"/>
      <c r="E18" s="278">
        <v>42400</v>
      </c>
      <c r="F18" s="279"/>
      <c r="G18" s="280"/>
      <c r="H18" s="136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</row>
    <row r="19" spans="1:19" s="196" customFormat="1" x14ac:dyDescent="0.2">
      <c r="A19" s="172"/>
      <c r="B19" s="133" t="s">
        <v>173</v>
      </c>
      <c r="C19" s="133" t="s">
        <v>3</v>
      </c>
      <c r="D19" s="21" t="s">
        <v>67</v>
      </c>
      <c r="E19" s="133" t="s">
        <v>173</v>
      </c>
      <c r="F19" s="133" t="s">
        <v>3</v>
      </c>
      <c r="G19" s="21" t="s">
        <v>67</v>
      </c>
      <c r="H19" s="133" t="s">
        <v>149</v>
      </c>
      <c r="I19" s="210"/>
      <c r="J19" s="210"/>
      <c r="K19" s="210"/>
      <c r="L19" s="210"/>
      <c r="M19" s="210"/>
      <c r="N19" s="210"/>
      <c r="O19" s="210"/>
      <c r="P19" s="210"/>
      <c r="Q19" s="210"/>
    </row>
    <row r="20" spans="1:19" s="197" customFormat="1" ht="15" x14ac:dyDescent="0.25">
      <c r="A20" s="52" t="s">
        <v>172</v>
      </c>
      <c r="B20" s="168">
        <f t="shared" ref="B20:G20" si="2">B$25+B$21</f>
        <v>65488566.161959998</v>
      </c>
      <c r="C20" s="168">
        <f t="shared" si="2"/>
        <v>1571769268.7628</v>
      </c>
      <c r="D20" s="47">
        <f t="shared" si="2"/>
        <v>0.99999899999999997</v>
      </c>
      <c r="E20" s="168">
        <f t="shared" si="2"/>
        <v>65410291.921959996</v>
      </c>
      <c r="F20" s="168">
        <f t="shared" si="2"/>
        <v>1645184552.6491001</v>
      </c>
      <c r="G20" s="47">
        <f t="shared" si="2"/>
        <v>1.0000009999999999</v>
      </c>
      <c r="H20" s="168">
        <v>0</v>
      </c>
      <c r="I20" s="212"/>
      <c r="J20" s="212"/>
      <c r="K20" s="212"/>
      <c r="L20" s="212"/>
      <c r="M20" s="212"/>
      <c r="N20" s="212"/>
      <c r="O20" s="212"/>
      <c r="P20" s="212"/>
      <c r="Q20" s="212"/>
    </row>
    <row r="21" spans="1:19" s="103" customFormat="1" ht="15" x14ac:dyDescent="0.25">
      <c r="A21" s="207" t="s">
        <v>74</v>
      </c>
      <c r="B21" s="114">
        <f t="shared" ref="B21:G21" si="3">SUM(B$22:B$24)</f>
        <v>55575985.07835</v>
      </c>
      <c r="C21" s="114">
        <f t="shared" si="3"/>
        <v>1333860711.06358</v>
      </c>
      <c r="D21" s="233">
        <f t="shared" si="3"/>
        <v>0.84863599999999995</v>
      </c>
      <c r="E21" s="114">
        <f t="shared" si="3"/>
        <v>55342637.526189998</v>
      </c>
      <c r="F21" s="114">
        <f t="shared" si="3"/>
        <v>1391965234.9158101</v>
      </c>
      <c r="G21" s="233">
        <f t="shared" si="3"/>
        <v>0.84608499999999998</v>
      </c>
      <c r="H21" s="114">
        <v>-2.552E-3</v>
      </c>
      <c r="I21" s="115"/>
      <c r="J21" s="115"/>
      <c r="K21" s="115"/>
      <c r="L21" s="115"/>
      <c r="M21" s="115"/>
      <c r="N21" s="115"/>
      <c r="O21" s="115"/>
      <c r="P21" s="115"/>
      <c r="Q21" s="115"/>
    </row>
    <row r="22" spans="1:19" s="231" customFormat="1" outlineLevel="1" x14ac:dyDescent="0.2">
      <c r="A22" s="70" t="s">
        <v>128</v>
      </c>
      <c r="B22" s="22">
        <v>6285536.9712800002</v>
      </c>
      <c r="C22" s="22">
        <v>150857079.76433</v>
      </c>
      <c r="D22" s="125">
        <v>9.5978999999999995E-2</v>
      </c>
      <c r="E22" s="22">
        <v>6240698.6421400001</v>
      </c>
      <c r="F22" s="22">
        <v>156964610.64546999</v>
      </c>
      <c r="G22" s="125">
        <v>9.5408999999999994E-2</v>
      </c>
      <c r="H22" s="22">
        <v>-5.71E-4</v>
      </c>
      <c r="I22" s="11"/>
      <c r="J22" s="11"/>
      <c r="K22" s="11"/>
      <c r="L22" s="11"/>
      <c r="M22" s="11"/>
      <c r="N22" s="11"/>
      <c r="O22" s="11"/>
      <c r="P22" s="11"/>
      <c r="Q22" s="11"/>
    </row>
    <row r="23" spans="1:19" outlineLevel="1" x14ac:dyDescent="0.2">
      <c r="A23" s="122" t="s">
        <v>53</v>
      </c>
      <c r="B23" s="90">
        <v>7043516.06494</v>
      </c>
      <c r="C23" s="90">
        <v>169049083.58362001</v>
      </c>
      <c r="D23" s="209">
        <v>0.107553</v>
      </c>
      <c r="E23" s="90">
        <v>7016912.4463299997</v>
      </c>
      <c r="F23" s="90">
        <v>176487760.94348001</v>
      </c>
      <c r="G23" s="209">
        <v>0.107275</v>
      </c>
      <c r="H23" s="90">
        <v>-2.7799999999999998E-4</v>
      </c>
      <c r="I23" s="67"/>
      <c r="J23" s="67"/>
      <c r="K23" s="67"/>
      <c r="L23" s="67"/>
      <c r="M23" s="67"/>
      <c r="N23" s="67"/>
      <c r="O23" s="67"/>
      <c r="P23" s="67"/>
      <c r="Q23" s="67"/>
    </row>
    <row r="24" spans="1:19" outlineLevel="1" x14ac:dyDescent="0.2">
      <c r="A24" s="122" t="s">
        <v>96</v>
      </c>
      <c r="B24" s="90">
        <v>42246932.042130001</v>
      </c>
      <c r="C24" s="90">
        <v>1013954547.7156301</v>
      </c>
      <c r="D24" s="209">
        <v>0.64510400000000001</v>
      </c>
      <c r="E24" s="90">
        <v>42085026.437720001</v>
      </c>
      <c r="F24" s="90">
        <v>1058512863.32686</v>
      </c>
      <c r="G24" s="209">
        <v>0.643401</v>
      </c>
      <c r="H24" s="90">
        <v>-1.7030000000000001E-3</v>
      </c>
      <c r="I24" s="67"/>
      <c r="J24" s="67"/>
      <c r="K24" s="67"/>
      <c r="L24" s="67"/>
      <c r="M24" s="67"/>
      <c r="N24" s="67"/>
      <c r="O24" s="67"/>
      <c r="P24" s="67"/>
      <c r="Q24" s="67"/>
    </row>
    <row r="25" spans="1:19" ht="15" x14ac:dyDescent="0.25">
      <c r="A25" s="169" t="s">
        <v>114</v>
      </c>
      <c r="B25" s="105">
        <f t="shared" ref="B25:G25" si="4">SUM(B$26:B$28)</f>
        <v>9912581.0836100001</v>
      </c>
      <c r="C25" s="105">
        <f t="shared" si="4"/>
        <v>237908557.69922</v>
      </c>
      <c r="D25" s="223">
        <f t="shared" si="4"/>
        <v>0.151363</v>
      </c>
      <c r="E25" s="105">
        <f t="shared" si="4"/>
        <v>10067654.39577</v>
      </c>
      <c r="F25" s="105">
        <f t="shared" si="4"/>
        <v>253219317.73328999</v>
      </c>
      <c r="G25" s="223">
        <f t="shared" si="4"/>
        <v>0.15391600000000003</v>
      </c>
      <c r="H25" s="105">
        <v>2.552E-3</v>
      </c>
      <c r="I25" s="67"/>
      <c r="J25" s="67"/>
      <c r="K25" s="67"/>
      <c r="L25" s="67"/>
      <c r="M25" s="67"/>
      <c r="N25" s="67"/>
      <c r="O25" s="67"/>
      <c r="P25" s="67"/>
      <c r="Q25" s="67"/>
    </row>
    <row r="26" spans="1:19" outlineLevel="1" x14ac:dyDescent="0.2">
      <c r="A26" s="122" t="s">
        <v>128</v>
      </c>
      <c r="B26" s="90">
        <v>2538691.8407100001</v>
      </c>
      <c r="C26" s="90">
        <v>60930297.484420002</v>
      </c>
      <c r="D26" s="209">
        <v>3.8765000000000001E-2</v>
      </c>
      <c r="E26" s="90">
        <v>2791904.1888700002</v>
      </c>
      <c r="F26" s="90">
        <v>70221329.228379995</v>
      </c>
      <c r="G26" s="209">
        <v>4.2682999999999999E-2</v>
      </c>
      <c r="H26" s="90">
        <v>3.9179999999999996E-3</v>
      </c>
      <c r="I26" s="67"/>
      <c r="J26" s="67"/>
      <c r="K26" s="67"/>
      <c r="L26" s="67"/>
      <c r="M26" s="67"/>
      <c r="N26" s="67"/>
      <c r="O26" s="67"/>
      <c r="P26" s="67"/>
      <c r="Q26" s="67"/>
    </row>
    <row r="27" spans="1:19" outlineLevel="1" x14ac:dyDescent="0.2">
      <c r="A27" s="122" t="s">
        <v>53</v>
      </c>
      <c r="B27" s="90">
        <v>5442212.1095200004</v>
      </c>
      <c r="C27" s="90">
        <v>130616720.58413</v>
      </c>
      <c r="D27" s="209">
        <v>8.3101999999999995E-2</v>
      </c>
      <c r="E27" s="90">
        <v>5421656.6747199995</v>
      </c>
      <c r="F27" s="90">
        <v>136364256.27985999</v>
      </c>
      <c r="G27" s="209">
        <v>8.2887000000000002E-2</v>
      </c>
      <c r="H27" s="90">
        <v>-2.1499999999999999E-4</v>
      </c>
      <c r="I27" s="67"/>
      <c r="J27" s="67"/>
      <c r="K27" s="67"/>
      <c r="L27" s="67"/>
      <c r="M27" s="67"/>
      <c r="N27" s="67"/>
      <c r="O27" s="67"/>
      <c r="P27" s="67"/>
      <c r="Q27" s="67"/>
    </row>
    <row r="28" spans="1:19" outlineLevel="1" x14ac:dyDescent="0.2">
      <c r="A28" s="122" t="s">
        <v>96</v>
      </c>
      <c r="B28" s="90">
        <v>1931677.13338</v>
      </c>
      <c r="C28" s="90">
        <v>46361539.630670004</v>
      </c>
      <c r="D28" s="209">
        <v>2.9496000000000001E-2</v>
      </c>
      <c r="E28" s="90">
        <v>1854093.5321800001</v>
      </c>
      <c r="F28" s="90">
        <v>46633732.225050002</v>
      </c>
      <c r="G28" s="209">
        <v>2.8346E-2</v>
      </c>
      <c r="H28" s="90">
        <v>-1.1509999999999999E-3</v>
      </c>
      <c r="I28" s="67"/>
      <c r="J28" s="67"/>
      <c r="K28" s="67"/>
      <c r="L28" s="67"/>
      <c r="M28" s="67"/>
      <c r="N28" s="67"/>
      <c r="O28" s="67"/>
      <c r="P28" s="67"/>
      <c r="Q28" s="67"/>
    </row>
    <row r="29" spans="1:19" x14ac:dyDescent="0.2">
      <c r="B29" s="86"/>
      <c r="C29" s="86"/>
      <c r="D29" s="205"/>
      <c r="E29" s="86"/>
      <c r="F29" s="86"/>
      <c r="G29" s="205"/>
      <c r="H29" s="86"/>
      <c r="I29" s="67"/>
      <c r="J29" s="67"/>
      <c r="K29" s="67"/>
      <c r="L29" s="67"/>
      <c r="M29" s="67"/>
      <c r="N29" s="67"/>
      <c r="O29" s="67"/>
      <c r="P29" s="67"/>
      <c r="Q29" s="67"/>
    </row>
    <row r="30" spans="1:19" x14ac:dyDescent="0.2">
      <c r="B30" s="86"/>
      <c r="C30" s="86"/>
      <c r="D30" s="205"/>
      <c r="E30" s="86"/>
      <c r="F30" s="86"/>
      <c r="G30" s="205"/>
      <c r="H30" s="86"/>
      <c r="I30" s="67"/>
      <c r="J30" s="67"/>
      <c r="K30" s="67"/>
      <c r="L30" s="67"/>
      <c r="M30" s="67"/>
      <c r="N30" s="67"/>
      <c r="O30" s="67"/>
      <c r="P30" s="67"/>
      <c r="Q30" s="67"/>
    </row>
    <row r="31" spans="1:19" x14ac:dyDescent="0.2">
      <c r="B31" s="86"/>
      <c r="C31" s="86"/>
      <c r="D31" s="205"/>
      <c r="E31" s="86"/>
      <c r="F31" s="86"/>
      <c r="G31" s="205"/>
      <c r="H31" s="86"/>
      <c r="I31" s="67"/>
      <c r="J31" s="67"/>
      <c r="K31" s="67"/>
      <c r="L31" s="67"/>
      <c r="M31" s="67"/>
      <c r="N31" s="67"/>
      <c r="O31" s="67"/>
      <c r="P31" s="67"/>
      <c r="Q31" s="67"/>
    </row>
    <row r="32" spans="1:19" x14ac:dyDescent="0.2">
      <c r="B32" s="86"/>
      <c r="C32" s="86"/>
      <c r="D32" s="205"/>
      <c r="E32" s="86"/>
      <c r="F32" s="86"/>
      <c r="G32" s="205"/>
      <c r="H32" s="86"/>
      <c r="I32" s="67"/>
      <c r="J32" s="67"/>
      <c r="K32" s="67"/>
      <c r="L32" s="67"/>
      <c r="M32" s="67"/>
      <c r="N32" s="67"/>
      <c r="O32" s="67"/>
      <c r="P32" s="67"/>
      <c r="Q32" s="67"/>
    </row>
    <row r="33" spans="2:17" x14ac:dyDescent="0.2">
      <c r="B33" s="86"/>
      <c r="C33" s="86"/>
      <c r="D33" s="205"/>
      <c r="E33" s="86"/>
      <c r="F33" s="86"/>
      <c r="G33" s="205"/>
      <c r="H33" s="86"/>
      <c r="I33" s="67"/>
      <c r="J33" s="67"/>
      <c r="K33" s="67"/>
      <c r="L33" s="67"/>
      <c r="M33" s="67"/>
      <c r="N33" s="67"/>
      <c r="O33" s="67"/>
      <c r="P33" s="67"/>
      <c r="Q33" s="67"/>
    </row>
    <row r="34" spans="2:17" x14ac:dyDescent="0.2">
      <c r="B34" s="86"/>
      <c r="C34" s="86"/>
      <c r="D34" s="205"/>
      <c r="E34" s="86"/>
      <c r="F34" s="86"/>
      <c r="G34" s="205"/>
      <c r="H34" s="86"/>
      <c r="I34" s="67"/>
      <c r="J34" s="67"/>
      <c r="K34" s="67"/>
      <c r="L34" s="67"/>
      <c r="M34" s="67"/>
      <c r="N34" s="67"/>
      <c r="O34" s="67"/>
      <c r="P34" s="67"/>
      <c r="Q34" s="67"/>
    </row>
    <row r="35" spans="2:17" x14ac:dyDescent="0.2">
      <c r="B35" s="86"/>
      <c r="C35" s="86"/>
      <c r="D35" s="205"/>
      <c r="E35" s="86"/>
      <c r="F35" s="86"/>
      <c r="G35" s="205"/>
      <c r="H35" s="86"/>
      <c r="I35" s="67"/>
      <c r="J35" s="67"/>
      <c r="K35" s="67"/>
      <c r="L35" s="67"/>
      <c r="M35" s="67"/>
      <c r="N35" s="67"/>
      <c r="O35" s="67"/>
      <c r="P35" s="67"/>
      <c r="Q35" s="67"/>
    </row>
    <row r="36" spans="2:17" x14ac:dyDescent="0.2">
      <c r="B36" s="86"/>
      <c r="C36" s="86"/>
      <c r="D36" s="205"/>
      <c r="E36" s="86"/>
      <c r="F36" s="86"/>
      <c r="G36" s="205"/>
      <c r="H36" s="86"/>
      <c r="I36" s="67"/>
      <c r="J36" s="67"/>
      <c r="K36" s="67"/>
      <c r="L36" s="67"/>
      <c r="M36" s="67"/>
      <c r="N36" s="67"/>
      <c r="O36" s="67"/>
      <c r="P36" s="67"/>
      <c r="Q36" s="67"/>
    </row>
    <row r="37" spans="2:17" x14ac:dyDescent="0.2">
      <c r="B37" s="86"/>
      <c r="C37" s="86"/>
      <c r="D37" s="205"/>
      <c r="E37" s="86"/>
      <c r="F37" s="86"/>
      <c r="G37" s="205"/>
      <c r="H37" s="86"/>
      <c r="I37" s="67"/>
      <c r="J37" s="67"/>
      <c r="K37" s="67"/>
      <c r="L37" s="67"/>
      <c r="M37" s="67"/>
      <c r="N37" s="67"/>
      <c r="O37" s="67"/>
      <c r="P37" s="67"/>
      <c r="Q37" s="67"/>
    </row>
    <row r="38" spans="2:17" x14ac:dyDescent="0.2">
      <c r="B38" s="86"/>
      <c r="C38" s="86"/>
      <c r="D38" s="205"/>
      <c r="E38" s="86"/>
      <c r="F38" s="86"/>
      <c r="G38" s="205"/>
      <c r="H38" s="86"/>
      <c r="I38" s="67"/>
      <c r="J38" s="67"/>
      <c r="K38" s="67"/>
      <c r="L38" s="67"/>
      <c r="M38" s="67"/>
      <c r="N38" s="67"/>
      <c r="O38" s="67"/>
      <c r="P38" s="67"/>
      <c r="Q38" s="67"/>
    </row>
    <row r="39" spans="2:17" x14ac:dyDescent="0.2">
      <c r="B39" s="86"/>
      <c r="C39" s="86"/>
      <c r="D39" s="205"/>
      <c r="E39" s="86"/>
      <c r="F39" s="86"/>
      <c r="G39" s="205"/>
      <c r="H39" s="86"/>
      <c r="I39" s="67"/>
      <c r="J39" s="67"/>
      <c r="K39" s="67"/>
      <c r="L39" s="67"/>
      <c r="M39" s="67"/>
      <c r="N39" s="67"/>
      <c r="O39" s="67"/>
      <c r="P39" s="67"/>
      <c r="Q39" s="67"/>
    </row>
    <row r="40" spans="2:17" x14ac:dyDescent="0.2">
      <c r="B40" s="86"/>
      <c r="C40" s="86"/>
      <c r="D40" s="205"/>
      <c r="E40" s="86"/>
      <c r="F40" s="86"/>
      <c r="G40" s="205"/>
      <c r="H40" s="86"/>
      <c r="I40" s="67"/>
      <c r="J40" s="67"/>
      <c r="K40" s="67"/>
      <c r="L40" s="67"/>
      <c r="M40" s="67"/>
      <c r="N40" s="67"/>
      <c r="O40" s="67"/>
      <c r="P40" s="67"/>
      <c r="Q40" s="67"/>
    </row>
    <row r="41" spans="2:17" x14ac:dyDescent="0.2">
      <c r="B41" s="86"/>
      <c r="C41" s="86"/>
      <c r="D41" s="205"/>
      <c r="E41" s="86"/>
      <c r="F41" s="86"/>
      <c r="G41" s="205"/>
      <c r="H41" s="86"/>
      <c r="I41" s="67"/>
      <c r="J41" s="67"/>
      <c r="K41" s="67"/>
      <c r="L41" s="67"/>
      <c r="M41" s="67"/>
      <c r="N41" s="67"/>
      <c r="O41" s="67"/>
      <c r="P41" s="67"/>
      <c r="Q41" s="67"/>
    </row>
    <row r="42" spans="2:17" x14ac:dyDescent="0.2">
      <c r="B42" s="86"/>
      <c r="C42" s="86"/>
      <c r="D42" s="205"/>
      <c r="E42" s="86"/>
      <c r="F42" s="86"/>
      <c r="G42" s="205"/>
      <c r="H42" s="86"/>
      <c r="I42" s="67"/>
      <c r="J42" s="67"/>
      <c r="K42" s="67"/>
      <c r="L42" s="67"/>
      <c r="M42" s="67"/>
      <c r="N42" s="67"/>
      <c r="O42" s="67"/>
      <c r="P42" s="67"/>
      <c r="Q42" s="67"/>
    </row>
    <row r="43" spans="2:17" x14ac:dyDescent="0.2">
      <c r="B43" s="86"/>
      <c r="C43" s="86"/>
      <c r="D43" s="205"/>
      <c r="E43" s="86"/>
      <c r="F43" s="86"/>
      <c r="G43" s="205"/>
      <c r="H43" s="86"/>
      <c r="I43" s="67"/>
      <c r="J43" s="67"/>
      <c r="K43" s="67"/>
      <c r="L43" s="67"/>
      <c r="M43" s="67"/>
      <c r="N43" s="67"/>
      <c r="O43" s="67"/>
      <c r="P43" s="67"/>
      <c r="Q43" s="67"/>
    </row>
    <row r="44" spans="2:17" x14ac:dyDescent="0.2">
      <c r="B44" s="86"/>
      <c r="C44" s="86"/>
      <c r="D44" s="205"/>
      <c r="E44" s="86"/>
      <c r="F44" s="86"/>
      <c r="G44" s="205"/>
      <c r="H44" s="86"/>
      <c r="I44" s="67"/>
      <c r="J44" s="67"/>
      <c r="K44" s="67"/>
      <c r="L44" s="67"/>
      <c r="M44" s="67"/>
      <c r="N44" s="67"/>
      <c r="O44" s="67"/>
      <c r="P44" s="67"/>
      <c r="Q44" s="67"/>
    </row>
    <row r="45" spans="2:17" x14ac:dyDescent="0.2">
      <c r="B45" s="86"/>
      <c r="C45" s="86"/>
      <c r="D45" s="205"/>
      <c r="E45" s="86"/>
      <c r="F45" s="86"/>
      <c r="G45" s="205"/>
      <c r="H45" s="86"/>
      <c r="I45" s="67"/>
      <c r="J45" s="67"/>
      <c r="K45" s="67"/>
      <c r="L45" s="67"/>
      <c r="M45" s="67"/>
      <c r="N45" s="67"/>
      <c r="O45" s="67"/>
      <c r="P45" s="67"/>
      <c r="Q45" s="67"/>
    </row>
    <row r="46" spans="2:17" x14ac:dyDescent="0.2">
      <c r="B46" s="86"/>
      <c r="C46" s="86"/>
      <c r="D46" s="205"/>
      <c r="E46" s="86"/>
      <c r="F46" s="86"/>
      <c r="G46" s="205"/>
      <c r="H46" s="86"/>
      <c r="I46" s="67"/>
      <c r="J46" s="67"/>
      <c r="K46" s="67"/>
      <c r="L46" s="67"/>
      <c r="M46" s="67"/>
      <c r="N46" s="67"/>
      <c r="O46" s="67"/>
      <c r="P46" s="67"/>
      <c r="Q46" s="67"/>
    </row>
    <row r="47" spans="2:17" x14ac:dyDescent="0.2">
      <c r="B47" s="86"/>
      <c r="C47" s="86"/>
      <c r="D47" s="205"/>
      <c r="E47" s="86"/>
      <c r="F47" s="86"/>
      <c r="G47" s="205"/>
      <c r="H47" s="86"/>
      <c r="I47" s="67"/>
      <c r="J47" s="67"/>
      <c r="K47" s="67"/>
      <c r="L47" s="67"/>
      <c r="M47" s="67"/>
      <c r="N47" s="67"/>
      <c r="O47" s="67"/>
      <c r="P47" s="67"/>
      <c r="Q47" s="67"/>
    </row>
    <row r="48" spans="2:17" x14ac:dyDescent="0.2">
      <c r="B48" s="86"/>
      <c r="C48" s="86"/>
      <c r="D48" s="205"/>
      <c r="E48" s="86"/>
      <c r="F48" s="86"/>
      <c r="G48" s="205"/>
      <c r="H48" s="86"/>
      <c r="I48" s="67"/>
      <c r="J48" s="67"/>
      <c r="K48" s="67"/>
      <c r="L48" s="67"/>
      <c r="M48" s="67"/>
      <c r="N48" s="67"/>
      <c r="O48" s="67"/>
      <c r="P48" s="67"/>
      <c r="Q48" s="67"/>
    </row>
    <row r="49" spans="2:17" x14ac:dyDescent="0.2">
      <c r="B49" s="86"/>
      <c r="C49" s="86"/>
      <c r="D49" s="205"/>
      <c r="E49" s="86"/>
      <c r="F49" s="86"/>
      <c r="G49" s="205"/>
      <c r="H49" s="86"/>
      <c r="I49" s="67"/>
      <c r="J49" s="67"/>
      <c r="K49" s="67"/>
      <c r="L49" s="67"/>
      <c r="M49" s="67"/>
      <c r="N49" s="67"/>
      <c r="O49" s="67"/>
      <c r="P49" s="67"/>
      <c r="Q49" s="67"/>
    </row>
    <row r="50" spans="2:17" x14ac:dyDescent="0.2">
      <c r="B50" s="86"/>
      <c r="C50" s="86"/>
      <c r="D50" s="205"/>
      <c r="E50" s="86"/>
      <c r="F50" s="86"/>
      <c r="G50" s="205"/>
      <c r="H50" s="86"/>
      <c r="I50" s="67"/>
      <c r="J50" s="67"/>
      <c r="K50" s="67"/>
      <c r="L50" s="67"/>
      <c r="M50" s="67"/>
      <c r="N50" s="67"/>
      <c r="O50" s="67"/>
      <c r="P50" s="67"/>
      <c r="Q50" s="67"/>
    </row>
    <row r="51" spans="2:17" x14ac:dyDescent="0.2">
      <c r="B51" s="86"/>
      <c r="C51" s="86"/>
      <c r="D51" s="205"/>
      <c r="E51" s="86"/>
      <c r="F51" s="86"/>
      <c r="G51" s="205"/>
      <c r="H51" s="86"/>
      <c r="I51" s="67"/>
      <c r="J51" s="67"/>
      <c r="K51" s="67"/>
      <c r="L51" s="67"/>
      <c r="M51" s="67"/>
      <c r="N51" s="67"/>
      <c r="O51" s="67"/>
      <c r="P51" s="67"/>
      <c r="Q51" s="67"/>
    </row>
    <row r="52" spans="2:17" x14ac:dyDescent="0.2">
      <c r="B52" s="86"/>
      <c r="C52" s="86"/>
      <c r="D52" s="205"/>
      <c r="E52" s="86"/>
      <c r="F52" s="86"/>
      <c r="G52" s="205"/>
      <c r="H52" s="86"/>
      <c r="I52" s="67"/>
      <c r="J52" s="67"/>
      <c r="K52" s="67"/>
      <c r="L52" s="67"/>
      <c r="M52" s="67"/>
      <c r="N52" s="67"/>
      <c r="O52" s="67"/>
      <c r="P52" s="67"/>
      <c r="Q52" s="67"/>
    </row>
    <row r="53" spans="2:17" x14ac:dyDescent="0.2">
      <c r="B53" s="86"/>
      <c r="C53" s="86"/>
      <c r="D53" s="205"/>
      <c r="E53" s="86"/>
      <c r="F53" s="86"/>
      <c r="G53" s="205"/>
      <c r="H53" s="86"/>
      <c r="I53" s="67"/>
      <c r="J53" s="67"/>
      <c r="K53" s="67"/>
      <c r="L53" s="67"/>
      <c r="M53" s="67"/>
      <c r="N53" s="67"/>
      <c r="O53" s="67"/>
      <c r="P53" s="67"/>
      <c r="Q53" s="67"/>
    </row>
    <row r="54" spans="2:17" x14ac:dyDescent="0.2">
      <c r="B54" s="86"/>
      <c r="C54" s="86"/>
      <c r="D54" s="205"/>
      <c r="E54" s="86"/>
      <c r="F54" s="86"/>
      <c r="G54" s="205"/>
      <c r="H54" s="86"/>
      <c r="I54" s="67"/>
      <c r="J54" s="67"/>
      <c r="K54" s="67"/>
      <c r="L54" s="67"/>
      <c r="M54" s="67"/>
      <c r="N54" s="67"/>
      <c r="O54" s="67"/>
      <c r="P54" s="67"/>
      <c r="Q54" s="67"/>
    </row>
    <row r="55" spans="2:17" x14ac:dyDescent="0.2">
      <c r="B55" s="86"/>
      <c r="C55" s="86"/>
      <c r="D55" s="205"/>
      <c r="E55" s="86"/>
      <c r="F55" s="86"/>
      <c r="G55" s="205"/>
      <c r="H55" s="86"/>
      <c r="I55" s="67"/>
      <c r="J55" s="67"/>
      <c r="K55" s="67"/>
      <c r="L55" s="67"/>
      <c r="M55" s="67"/>
      <c r="N55" s="67"/>
      <c r="O55" s="67"/>
      <c r="P55" s="67"/>
      <c r="Q55" s="67"/>
    </row>
    <row r="56" spans="2:17" x14ac:dyDescent="0.2">
      <c r="B56" s="86"/>
      <c r="C56" s="86"/>
      <c r="D56" s="205"/>
      <c r="E56" s="86"/>
      <c r="F56" s="86"/>
      <c r="G56" s="205"/>
      <c r="H56" s="86"/>
      <c r="I56" s="67"/>
      <c r="J56" s="67"/>
      <c r="K56" s="67"/>
      <c r="L56" s="67"/>
      <c r="M56" s="67"/>
      <c r="N56" s="67"/>
      <c r="O56" s="67"/>
      <c r="P56" s="67"/>
      <c r="Q56" s="67"/>
    </row>
    <row r="57" spans="2:17" x14ac:dyDescent="0.2">
      <c r="B57" s="86"/>
      <c r="C57" s="86"/>
      <c r="D57" s="205"/>
      <c r="E57" s="86"/>
      <c r="F57" s="86"/>
      <c r="G57" s="205"/>
      <c r="H57" s="86"/>
      <c r="I57" s="67"/>
      <c r="J57" s="67"/>
      <c r="K57" s="67"/>
      <c r="L57" s="67"/>
      <c r="M57" s="67"/>
      <c r="N57" s="67"/>
      <c r="O57" s="67"/>
      <c r="P57" s="67"/>
      <c r="Q57" s="67"/>
    </row>
    <row r="58" spans="2:17" x14ac:dyDescent="0.2">
      <c r="B58" s="86"/>
      <c r="C58" s="86"/>
      <c r="D58" s="205"/>
      <c r="E58" s="86"/>
      <c r="F58" s="86"/>
      <c r="G58" s="205"/>
      <c r="H58" s="86"/>
      <c r="I58" s="67"/>
      <c r="J58" s="67"/>
      <c r="K58" s="67"/>
      <c r="L58" s="67"/>
      <c r="M58" s="67"/>
      <c r="N58" s="67"/>
      <c r="O58" s="67"/>
      <c r="P58" s="67"/>
      <c r="Q58" s="67"/>
    </row>
    <row r="59" spans="2:17" x14ac:dyDescent="0.2">
      <c r="B59" s="86"/>
      <c r="C59" s="86"/>
      <c r="D59" s="205"/>
      <c r="E59" s="86"/>
      <c r="F59" s="86"/>
      <c r="G59" s="205"/>
      <c r="H59" s="86"/>
      <c r="I59" s="67"/>
      <c r="J59" s="67"/>
      <c r="K59" s="67"/>
      <c r="L59" s="67"/>
      <c r="M59" s="67"/>
      <c r="N59" s="67"/>
      <c r="O59" s="67"/>
      <c r="P59" s="67"/>
      <c r="Q59" s="67"/>
    </row>
    <row r="60" spans="2:17" x14ac:dyDescent="0.2">
      <c r="B60" s="86"/>
      <c r="C60" s="86"/>
      <c r="D60" s="205"/>
      <c r="E60" s="86"/>
      <c r="F60" s="86"/>
      <c r="G60" s="205"/>
      <c r="H60" s="86"/>
      <c r="I60" s="67"/>
      <c r="J60" s="67"/>
      <c r="K60" s="67"/>
      <c r="L60" s="67"/>
      <c r="M60" s="67"/>
      <c r="N60" s="67"/>
      <c r="O60" s="67"/>
      <c r="P60" s="67"/>
      <c r="Q60" s="67"/>
    </row>
    <row r="61" spans="2:17" x14ac:dyDescent="0.2">
      <c r="B61" s="86"/>
      <c r="C61" s="86"/>
      <c r="D61" s="205"/>
      <c r="E61" s="86"/>
      <c r="F61" s="86"/>
      <c r="G61" s="205"/>
      <c r="H61" s="86"/>
      <c r="I61" s="67"/>
      <c r="J61" s="67"/>
      <c r="K61" s="67"/>
      <c r="L61" s="67"/>
      <c r="M61" s="67"/>
      <c r="N61" s="67"/>
      <c r="O61" s="67"/>
      <c r="P61" s="67"/>
      <c r="Q61" s="67"/>
    </row>
    <row r="62" spans="2:17" x14ac:dyDescent="0.2">
      <c r="B62" s="86"/>
      <c r="C62" s="86"/>
      <c r="D62" s="205"/>
      <c r="E62" s="86"/>
      <c r="F62" s="86"/>
      <c r="G62" s="205"/>
      <c r="H62" s="86"/>
      <c r="I62" s="67"/>
      <c r="J62" s="67"/>
      <c r="K62" s="67"/>
      <c r="L62" s="67"/>
      <c r="M62" s="67"/>
      <c r="N62" s="67"/>
      <c r="O62" s="67"/>
      <c r="P62" s="67"/>
      <c r="Q62" s="67"/>
    </row>
    <row r="63" spans="2:17" x14ac:dyDescent="0.2">
      <c r="B63" s="86"/>
      <c r="C63" s="86"/>
      <c r="D63" s="205"/>
      <c r="E63" s="86"/>
      <c r="F63" s="86"/>
      <c r="G63" s="205"/>
      <c r="H63" s="86"/>
      <c r="I63" s="67"/>
      <c r="J63" s="67"/>
      <c r="K63" s="67"/>
      <c r="L63" s="67"/>
      <c r="M63" s="67"/>
      <c r="N63" s="67"/>
      <c r="O63" s="67"/>
      <c r="P63" s="67"/>
      <c r="Q63" s="67"/>
    </row>
    <row r="64" spans="2:17" x14ac:dyDescent="0.2">
      <c r="B64" s="86"/>
      <c r="C64" s="86"/>
      <c r="D64" s="205"/>
      <c r="E64" s="86"/>
      <c r="F64" s="86"/>
      <c r="G64" s="205"/>
      <c r="H64" s="86"/>
      <c r="I64" s="67"/>
      <c r="J64" s="67"/>
      <c r="K64" s="67"/>
      <c r="L64" s="67"/>
      <c r="M64" s="67"/>
      <c r="N64" s="67"/>
      <c r="O64" s="67"/>
      <c r="P64" s="67"/>
      <c r="Q64" s="67"/>
    </row>
    <row r="65" spans="2:17" x14ac:dyDescent="0.2">
      <c r="B65" s="86"/>
      <c r="C65" s="86"/>
      <c r="D65" s="205"/>
      <c r="E65" s="86"/>
      <c r="F65" s="86"/>
      <c r="G65" s="205"/>
      <c r="H65" s="86"/>
      <c r="I65" s="67"/>
      <c r="J65" s="67"/>
      <c r="K65" s="67"/>
      <c r="L65" s="67"/>
      <c r="M65" s="67"/>
      <c r="N65" s="67"/>
      <c r="O65" s="67"/>
      <c r="P65" s="67"/>
      <c r="Q65" s="67"/>
    </row>
    <row r="66" spans="2:17" x14ac:dyDescent="0.2">
      <c r="B66" s="86"/>
      <c r="C66" s="86"/>
      <c r="D66" s="205"/>
      <c r="E66" s="86"/>
      <c r="F66" s="86"/>
      <c r="G66" s="205"/>
      <c r="H66" s="86"/>
      <c r="I66" s="67"/>
      <c r="J66" s="67"/>
      <c r="K66" s="67"/>
      <c r="L66" s="67"/>
      <c r="M66" s="67"/>
      <c r="N66" s="67"/>
      <c r="O66" s="67"/>
      <c r="P66" s="67"/>
      <c r="Q66" s="67"/>
    </row>
    <row r="67" spans="2:17" x14ac:dyDescent="0.2">
      <c r="B67" s="86"/>
      <c r="C67" s="86"/>
      <c r="D67" s="205"/>
      <c r="E67" s="86"/>
      <c r="F67" s="86"/>
      <c r="G67" s="205"/>
      <c r="H67" s="86"/>
      <c r="I67" s="67"/>
      <c r="J67" s="67"/>
      <c r="K67" s="67"/>
      <c r="L67" s="67"/>
      <c r="M67" s="67"/>
      <c r="N67" s="67"/>
      <c r="O67" s="67"/>
      <c r="P67" s="67"/>
      <c r="Q67" s="67"/>
    </row>
    <row r="68" spans="2:17" x14ac:dyDescent="0.2">
      <c r="B68" s="86"/>
      <c r="C68" s="86"/>
      <c r="D68" s="205"/>
      <c r="E68" s="86"/>
      <c r="F68" s="86"/>
      <c r="G68" s="205"/>
      <c r="H68" s="86"/>
      <c r="I68" s="67"/>
      <c r="J68" s="67"/>
      <c r="K68" s="67"/>
      <c r="L68" s="67"/>
      <c r="M68" s="67"/>
      <c r="N68" s="67"/>
      <c r="O68" s="67"/>
      <c r="P68" s="67"/>
      <c r="Q68" s="67"/>
    </row>
    <row r="69" spans="2:17" x14ac:dyDescent="0.2">
      <c r="B69" s="86"/>
      <c r="C69" s="86"/>
      <c r="D69" s="205"/>
      <c r="E69" s="86"/>
      <c r="F69" s="86"/>
      <c r="G69" s="205"/>
      <c r="H69" s="86"/>
      <c r="I69" s="67"/>
      <c r="J69" s="67"/>
      <c r="K69" s="67"/>
      <c r="L69" s="67"/>
      <c r="M69" s="67"/>
      <c r="N69" s="67"/>
      <c r="O69" s="67"/>
      <c r="P69" s="67"/>
      <c r="Q69" s="67"/>
    </row>
    <row r="70" spans="2:17" x14ac:dyDescent="0.2">
      <c r="B70" s="86"/>
      <c r="C70" s="86"/>
      <c r="D70" s="205"/>
      <c r="E70" s="86"/>
      <c r="F70" s="86"/>
      <c r="G70" s="205"/>
      <c r="H70" s="86"/>
      <c r="I70" s="67"/>
      <c r="J70" s="67"/>
      <c r="K70" s="67"/>
      <c r="L70" s="67"/>
      <c r="M70" s="67"/>
      <c r="N70" s="67"/>
      <c r="O70" s="67"/>
      <c r="P70" s="67"/>
      <c r="Q70" s="67"/>
    </row>
    <row r="71" spans="2:17" x14ac:dyDescent="0.2">
      <c r="B71" s="86"/>
      <c r="C71" s="86"/>
      <c r="D71" s="205"/>
      <c r="E71" s="86"/>
      <c r="F71" s="86"/>
      <c r="G71" s="205"/>
      <c r="H71" s="86"/>
      <c r="I71" s="67"/>
      <c r="J71" s="67"/>
      <c r="K71" s="67"/>
      <c r="L71" s="67"/>
      <c r="M71" s="67"/>
      <c r="N71" s="67"/>
      <c r="O71" s="67"/>
      <c r="P71" s="67"/>
      <c r="Q71" s="67"/>
    </row>
    <row r="72" spans="2:17" x14ac:dyDescent="0.2">
      <c r="B72" s="86"/>
      <c r="C72" s="86"/>
      <c r="D72" s="205"/>
      <c r="E72" s="86"/>
      <c r="F72" s="86"/>
      <c r="G72" s="205"/>
      <c r="H72" s="86"/>
      <c r="I72" s="67"/>
      <c r="J72" s="67"/>
      <c r="K72" s="67"/>
      <c r="L72" s="67"/>
      <c r="M72" s="67"/>
      <c r="N72" s="67"/>
      <c r="O72" s="67"/>
      <c r="P72" s="67"/>
      <c r="Q72" s="67"/>
    </row>
    <row r="73" spans="2:17" x14ac:dyDescent="0.2">
      <c r="B73" s="86"/>
      <c r="C73" s="86"/>
      <c r="D73" s="205"/>
      <c r="E73" s="86"/>
      <c r="F73" s="86"/>
      <c r="G73" s="205"/>
      <c r="H73" s="86"/>
      <c r="I73" s="67"/>
      <c r="J73" s="67"/>
      <c r="K73" s="67"/>
      <c r="L73" s="67"/>
      <c r="M73" s="67"/>
      <c r="N73" s="67"/>
      <c r="O73" s="67"/>
      <c r="P73" s="67"/>
      <c r="Q73" s="67"/>
    </row>
    <row r="74" spans="2:17" x14ac:dyDescent="0.2">
      <c r="B74" s="86"/>
      <c r="C74" s="86"/>
      <c r="D74" s="205"/>
      <c r="E74" s="86"/>
      <c r="F74" s="86"/>
      <c r="G74" s="205"/>
      <c r="H74" s="86"/>
      <c r="I74" s="67"/>
      <c r="J74" s="67"/>
      <c r="K74" s="67"/>
      <c r="L74" s="67"/>
      <c r="M74" s="67"/>
      <c r="N74" s="67"/>
      <c r="O74" s="67"/>
      <c r="P74" s="67"/>
      <c r="Q74" s="67"/>
    </row>
    <row r="75" spans="2:17" x14ac:dyDescent="0.2">
      <c r="B75" s="86"/>
      <c r="C75" s="86"/>
      <c r="D75" s="205"/>
      <c r="E75" s="86"/>
      <c r="F75" s="86"/>
      <c r="G75" s="205"/>
      <c r="H75" s="86"/>
      <c r="I75" s="67"/>
      <c r="J75" s="67"/>
      <c r="K75" s="67"/>
      <c r="L75" s="67"/>
      <c r="M75" s="67"/>
      <c r="N75" s="67"/>
      <c r="O75" s="67"/>
      <c r="P75" s="67"/>
      <c r="Q75" s="67"/>
    </row>
    <row r="76" spans="2:17" x14ac:dyDescent="0.2">
      <c r="B76" s="86"/>
      <c r="C76" s="86"/>
      <c r="D76" s="205"/>
      <c r="E76" s="86"/>
      <c r="F76" s="86"/>
      <c r="G76" s="205"/>
      <c r="H76" s="86"/>
      <c r="I76" s="67"/>
      <c r="J76" s="67"/>
      <c r="K76" s="67"/>
      <c r="L76" s="67"/>
      <c r="M76" s="67"/>
      <c r="N76" s="67"/>
      <c r="O76" s="67"/>
      <c r="P76" s="67"/>
      <c r="Q76" s="67"/>
    </row>
    <row r="77" spans="2:17" x14ac:dyDescent="0.2">
      <c r="B77" s="86"/>
      <c r="C77" s="86"/>
      <c r="D77" s="205"/>
      <c r="E77" s="86"/>
      <c r="F77" s="86"/>
      <c r="G77" s="205"/>
      <c r="H77" s="86"/>
      <c r="I77" s="67"/>
      <c r="J77" s="67"/>
      <c r="K77" s="67"/>
      <c r="L77" s="67"/>
      <c r="M77" s="67"/>
      <c r="N77" s="67"/>
      <c r="O77" s="67"/>
      <c r="P77" s="67"/>
      <c r="Q77" s="67"/>
    </row>
    <row r="78" spans="2:17" x14ac:dyDescent="0.2">
      <c r="B78" s="86"/>
      <c r="C78" s="86"/>
      <c r="D78" s="205"/>
      <c r="E78" s="86"/>
      <c r="F78" s="86"/>
      <c r="G78" s="205"/>
      <c r="H78" s="86"/>
      <c r="I78" s="67"/>
      <c r="J78" s="67"/>
      <c r="K78" s="67"/>
      <c r="L78" s="67"/>
      <c r="M78" s="67"/>
      <c r="N78" s="67"/>
      <c r="O78" s="67"/>
      <c r="P78" s="67"/>
      <c r="Q78" s="67"/>
    </row>
    <row r="79" spans="2:17" x14ac:dyDescent="0.2">
      <c r="B79" s="86"/>
      <c r="C79" s="86"/>
      <c r="D79" s="205"/>
      <c r="E79" s="86"/>
      <c r="F79" s="86"/>
      <c r="G79" s="205"/>
      <c r="H79" s="86"/>
      <c r="I79" s="67"/>
      <c r="J79" s="67"/>
      <c r="K79" s="67"/>
      <c r="L79" s="67"/>
      <c r="M79" s="67"/>
      <c r="N79" s="67"/>
      <c r="O79" s="67"/>
      <c r="P79" s="67"/>
      <c r="Q79" s="67"/>
    </row>
    <row r="80" spans="2:17" x14ac:dyDescent="0.2">
      <c r="B80" s="86"/>
      <c r="C80" s="86"/>
      <c r="D80" s="205"/>
      <c r="E80" s="86"/>
      <c r="F80" s="86"/>
      <c r="G80" s="205"/>
      <c r="H80" s="86"/>
      <c r="I80" s="67"/>
      <c r="J80" s="67"/>
      <c r="K80" s="67"/>
      <c r="L80" s="67"/>
      <c r="M80" s="67"/>
      <c r="N80" s="67"/>
      <c r="O80" s="67"/>
      <c r="P80" s="67"/>
      <c r="Q80" s="67"/>
    </row>
    <row r="81" spans="2:17" x14ac:dyDescent="0.2">
      <c r="B81" s="86"/>
      <c r="C81" s="86"/>
      <c r="D81" s="205"/>
      <c r="E81" s="86"/>
      <c r="F81" s="86"/>
      <c r="G81" s="205"/>
      <c r="H81" s="86"/>
      <c r="I81" s="67"/>
      <c r="J81" s="67"/>
      <c r="K81" s="67"/>
      <c r="L81" s="67"/>
      <c r="M81" s="67"/>
      <c r="N81" s="67"/>
      <c r="O81" s="67"/>
      <c r="P81" s="67"/>
      <c r="Q81" s="67"/>
    </row>
    <row r="82" spans="2:17" x14ac:dyDescent="0.2">
      <c r="B82" s="86"/>
      <c r="C82" s="86"/>
      <c r="D82" s="205"/>
      <c r="E82" s="86"/>
      <c r="F82" s="86"/>
      <c r="G82" s="205"/>
      <c r="H82" s="86"/>
      <c r="I82" s="67"/>
      <c r="J82" s="67"/>
      <c r="K82" s="67"/>
      <c r="L82" s="67"/>
      <c r="M82" s="67"/>
      <c r="N82" s="67"/>
      <c r="O82" s="67"/>
      <c r="P82" s="67"/>
      <c r="Q82" s="67"/>
    </row>
    <row r="83" spans="2:17" x14ac:dyDescent="0.2">
      <c r="B83" s="86"/>
      <c r="C83" s="86"/>
      <c r="D83" s="205"/>
      <c r="E83" s="86"/>
      <c r="F83" s="86"/>
      <c r="G83" s="205"/>
      <c r="H83" s="86"/>
      <c r="I83" s="67"/>
      <c r="J83" s="67"/>
      <c r="K83" s="67"/>
      <c r="L83" s="67"/>
      <c r="M83" s="67"/>
      <c r="N83" s="67"/>
      <c r="O83" s="67"/>
      <c r="P83" s="67"/>
      <c r="Q83" s="67"/>
    </row>
    <row r="84" spans="2:17" x14ac:dyDescent="0.2">
      <c r="B84" s="86"/>
      <c r="C84" s="86"/>
      <c r="D84" s="205"/>
      <c r="E84" s="86"/>
      <c r="F84" s="86"/>
      <c r="G84" s="205"/>
      <c r="H84" s="86"/>
      <c r="I84" s="67"/>
      <c r="J84" s="67"/>
      <c r="K84" s="67"/>
      <c r="L84" s="67"/>
      <c r="M84" s="67"/>
      <c r="N84" s="67"/>
      <c r="O84" s="67"/>
      <c r="P84" s="67"/>
      <c r="Q84" s="67"/>
    </row>
    <row r="85" spans="2:17" x14ac:dyDescent="0.2">
      <c r="B85" s="86"/>
      <c r="C85" s="86"/>
      <c r="D85" s="205"/>
      <c r="E85" s="86"/>
      <c r="F85" s="86"/>
      <c r="G85" s="205"/>
      <c r="H85" s="86"/>
      <c r="I85" s="67"/>
      <c r="J85" s="67"/>
      <c r="K85" s="67"/>
      <c r="L85" s="67"/>
      <c r="M85" s="67"/>
      <c r="N85" s="67"/>
      <c r="O85" s="67"/>
      <c r="P85" s="67"/>
      <c r="Q85" s="67"/>
    </row>
    <row r="86" spans="2:17" x14ac:dyDescent="0.2">
      <c r="B86" s="86"/>
      <c r="C86" s="86"/>
      <c r="D86" s="205"/>
      <c r="E86" s="86"/>
      <c r="F86" s="86"/>
      <c r="G86" s="205"/>
      <c r="H86" s="86"/>
      <c r="I86" s="67"/>
      <c r="J86" s="67"/>
      <c r="K86" s="67"/>
      <c r="L86" s="67"/>
      <c r="M86" s="67"/>
      <c r="N86" s="67"/>
      <c r="O86" s="67"/>
      <c r="P86" s="67"/>
      <c r="Q86" s="67"/>
    </row>
    <row r="87" spans="2:17" x14ac:dyDescent="0.2">
      <c r="B87" s="86"/>
      <c r="C87" s="86"/>
      <c r="D87" s="205"/>
      <c r="E87" s="86"/>
      <c r="F87" s="86"/>
      <c r="G87" s="205"/>
      <c r="H87" s="86"/>
      <c r="I87" s="67"/>
      <c r="J87" s="67"/>
      <c r="K87" s="67"/>
      <c r="L87" s="67"/>
      <c r="M87" s="67"/>
      <c r="N87" s="67"/>
      <c r="O87" s="67"/>
      <c r="P87" s="67"/>
      <c r="Q87" s="67"/>
    </row>
    <row r="88" spans="2:17" x14ac:dyDescent="0.2">
      <c r="B88" s="86"/>
      <c r="C88" s="86"/>
      <c r="D88" s="205"/>
      <c r="E88" s="86"/>
      <c r="F88" s="86"/>
      <c r="G88" s="205"/>
      <c r="H88" s="86"/>
      <c r="I88" s="67"/>
      <c r="J88" s="67"/>
      <c r="K88" s="67"/>
      <c r="L88" s="67"/>
      <c r="M88" s="67"/>
      <c r="N88" s="67"/>
      <c r="O88" s="67"/>
      <c r="P88" s="67"/>
      <c r="Q88" s="67"/>
    </row>
    <row r="89" spans="2:17" x14ac:dyDescent="0.2">
      <c r="B89" s="86"/>
      <c r="C89" s="86"/>
      <c r="D89" s="205"/>
      <c r="E89" s="86"/>
      <c r="F89" s="86"/>
      <c r="G89" s="205"/>
      <c r="H89" s="86"/>
      <c r="I89" s="67"/>
      <c r="J89" s="67"/>
      <c r="K89" s="67"/>
      <c r="L89" s="67"/>
      <c r="M89" s="67"/>
      <c r="N89" s="67"/>
      <c r="O89" s="67"/>
      <c r="P89" s="67"/>
      <c r="Q89" s="67"/>
    </row>
    <row r="90" spans="2:17" x14ac:dyDescent="0.2">
      <c r="B90" s="86"/>
      <c r="C90" s="86"/>
      <c r="D90" s="205"/>
      <c r="E90" s="86"/>
      <c r="F90" s="86"/>
      <c r="G90" s="205"/>
      <c r="H90" s="86"/>
      <c r="I90" s="67"/>
      <c r="J90" s="67"/>
      <c r="K90" s="67"/>
      <c r="L90" s="67"/>
      <c r="M90" s="67"/>
      <c r="N90" s="67"/>
      <c r="O90" s="67"/>
      <c r="P90" s="67"/>
      <c r="Q90" s="67"/>
    </row>
    <row r="91" spans="2:17" x14ac:dyDescent="0.2">
      <c r="B91" s="86"/>
      <c r="C91" s="86"/>
      <c r="D91" s="205"/>
      <c r="E91" s="86"/>
      <c r="F91" s="86"/>
      <c r="G91" s="205"/>
      <c r="H91" s="86"/>
      <c r="I91" s="67"/>
      <c r="J91" s="67"/>
      <c r="K91" s="67"/>
      <c r="L91" s="67"/>
      <c r="M91" s="67"/>
      <c r="N91" s="67"/>
      <c r="O91" s="67"/>
      <c r="P91" s="67"/>
      <c r="Q91" s="67"/>
    </row>
    <row r="92" spans="2:17" x14ac:dyDescent="0.2">
      <c r="B92" s="86"/>
      <c r="C92" s="86"/>
      <c r="D92" s="205"/>
      <c r="E92" s="86"/>
      <c r="F92" s="86"/>
      <c r="G92" s="205"/>
      <c r="H92" s="86"/>
      <c r="I92" s="67"/>
      <c r="J92" s="67"/>
      <c r="K92" s="67"/>
      <c r="L92" s="67"/>
      <c r="M92" s="67"/>
      <c r="N92" s="67"/>
      <c r="O92" s="67"/>
      <c r="P92" s="67"/>
      <c r="Q92" s="67"/>
    </row>
    <row r="93" spans="2:17" x14ac:dyDescent="0.2">
      <c r="B93" s="86"/>
      <c r="C93" s="86"/>
      <c r="D93" s="205"/>
      <c r="E93" s="86"/>
      <c r="F93" s="86"/>
      <c r="G93" s="205"/>
      <c r="H93" s="86"/>
      <c r="I93" s="67"/>
      <c r="J93" s="67"/>
      <c r="K93" s="67"/>
      <c r="L93" s="67"/>
      <c r="M93" s="67"/>
      <c r="N93" s="67"/>
      <c r="O93" s="67"/>
      <c r="P93" s="67"/>
      <c r="Q93" s="67"/>
    </row>
    <row r="94" spans="2:17" x14ac:dyDescent="0.2">
      <c r="B94" s="86"/>
      <c r="C94" s="86"/>
      <c r="D94" s="205"/>
      <c r="E94" s="86"/>
      <c r="F94" s="86"/>
      <c r="G94" s="205"/>
      <c r="H94" s="86"/>
      <c r="I94" s="67"/>
      <c r="J94" s="67"/>
      <c r="K94" s="67"/>
      <c r="L94" s="67"/>
      <c r="M94" s="67"/>
      <c r="N94" s="67"/>
      <c r="O94" s="67"/>
      <c r="P94" s="67"/>
      <c r="Q94" s="67"/>
    </row>
    <row r="95" spans="2:17" x14ac:dyDescent="0.2">
      <c r="B95" s="86"/>
      <c r="C95" s="86"/>
      <c r="D95" s="205"/>
      <c r="E95" s="86"/>
      <c r="F95" s="86"/>
      <c r="G95" s="205"/>
      <c r="H95" s="86"/>
      <c r="I95" s="67"/>
      <c r="J95" s="67"/>
      <c r="K95" s="67"/>
      <c r="L95" s="67"/>
      <c r="M95" s="67"/>
      <c r="N95" s="67"/>
      <c r="O95" s="67"/>
      <c r="P95" s="67"/>
      <c r="Q95" s="67"/>
    </row>
    <row r="96" spans="2:17" x14ac:dyDescent="0.2">
      <c r="B96" s="86"/>
      <c r="C96" s="86"/>
      <c r="D96" s="205"/>
      <c r="E96" s="86"/>
      <c r="F96" s="86"/>
      <c r="G96" s="205"/>
      <c r="H96" s="86"/>
      <c r="I96" s="67"/>
      <c r="J96" s="67"/>
      <c r="K96" s="67"/>
      <c r="L96" s="67"/>
      <c r="M96" s="67"/>
      <c r="N96" s="67"/>
      <c r="O96" s="67"/>
      <c r="P96" s="67"/>
      <c r="Q96" s="67"/>
    </row>
    <row r="97" spans="2:17" x14ac:dyDescent="0.2">
      <c r="B97" s="86"/>
      <c r="C97" s="86"/>
      <c r="D97" s="205"/>
      <c r="E97" s="86"/>
      <c r="F97" s="86"/>
      <c r="G97" s="205"/>
      <c r="H97" s="86"/>
      <c r="I97" s="67"/>
      <c r="J97" s="67"/>
      <c r="K97" s="67"/>
      <c r="L97" s="67"/>
      <c r="M97" s="67"/>
      <c r="N97" s="67"/>
      <c r="O97" s="67"/>
      <c r="P97" s="67"/>
      <c r="Q97" s="67"/>
    </row>
    <row r="98" spans="2:17" x14ac:dyDescent="0.2">
      <c r="B98" s="86"/>
      <c r="C98" s="86"/>
      <c r="D98" s="205"/>
      <c r="E98" s="86"/>
      <c r="F98" s="86"/>
      <c r="G98" s="205"/>
      <c r="H98" s="86"/>
      <c r="I98" s="67"/>
      <c r="J98" s="67"/>
      <c r="K98" s="67"/>
      <c r="L98" s="67"/>
      <c r="M98" s="67"/>
      <c r="N98" s="67"/>
      <c r="O98" s="67"/>
      <c r="P98" s="67"/>
      <c r="Q98" s="67"/>
    </row>
    <row r="99" spans="2:17" x14ac:dyDescent="0.2">
      <c r="B99" s="86"/>
      <c r="C99" s="86"/>
      <c r="D99" s="205"/>
      <c r="E99" s="86"/>
      <c r="F99" s="86"/>
      <c r="G99" s="205"/>
      <c r="H99" s="86"/>
      <c r="I99" s="67"/>
      <c r="J99" s="67"/>
      <c r="K99" s="67"/>
      <c r="L99" s="67"/>
      <c r="M99" s="67"/>
      <c r="N99" s="67"/>
      <c r="O99" s="67"/>
      <c r="P99" s="67"/>
      <c r="Q99" s="67"/>
    </row>
    <row r="100" spans="2:17" x14ac:dyDescent="0.2">
      <c r="B100" s="86"/>
      <c r="C100" s="86"/>
      <c r="D100" s="205"/>
      <c r="E100" s="86"/>
      <c r="F100" s="86"/>
      <c r="G100" s="205"/>
      <c r="H100" s="86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2:17" x14ac:dyDescent="0.2">
      <c r="B101" s="86"/>
      <c r="C101" s="86"/>
      <c r="D101" s="205"/>
      <c r="E101" s="86"/>
      <c r="F101" s="86"/>
      <c r="G101" s="205"/>
      <c r="H101" s="86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2:17" x14ac:dyDescent="0.2">
      <c r="B102" s="86"/>
      <c r="C102" s="86"/>
      <c r="D102" s="205"/>
      <c r="E102" s="86"/>
      <c r="F102" s="86"/>
      <c r="G102" s="205"/>
      <c r="H102" s="86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2:17" x14ac:dyDescent="0.2">
      <c r="B103" s="86"/>
      <c r="C103" s="86"/>
      <c r="D103" s="205"/>
      <c r="E103" s="86"/>
      <c r="F103" s="86"/>
      <c r="G103" s="205"/>
      <c r="H103" s="86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2:17" x14ac:dyDescent="0.2">
      <c r="B104" s="86"/>
      <c r="C104" s="86"/>
      <c r="D104" s="205"/>
      <c r="E104" s="86"/>
      <c r="F104" s="86"/>
      <c r="G104" s="205"/>
      <c r="H104" s="86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2:17" x14ac:dyDescent="0.2">
      <c r="B105" s="86"/>
      <c r="C105" s="86"/>
      <c r="D105" s="205"/>
      <c r="E105" s="86"/>
      <c r="F105" s="86"/>
      <c r="G105" s="205"/>
      <c r="H105" s="86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 x14ac:dyDescent="0.2">
      <c r="B106" s="86"/>
      <c r="C106" s="86"/>
      <c r="D106" s="205"/>
      <c r="E106" s="86"/>
      <c r="F106" s="86"/>
      <c r="G106" s="205"/>
      <c r="H106" s="86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 x14ac:dyDescent="0.2">
      <c r="B107" s="86"/>
      <c r="C107" s="86"/>
      <c r="D107" s="205"/>
      <c r="E107" s="86"/>
      <c r="F107" s="86"/>
      <c r="G107" s="205"/>
      <c r="H107" s="86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 x14ac:dyDescent="0.2">
      <c r="B108" s="86"/>
      <c r="C108" s="86"/>
      <c r="D108" s="205"/>
      <c r="E108" s="86"/>
      <c r="F108" s="86"/>
      <c r="G108" s="205"/>
      <c r="H108" s="86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2:17" x14ac:dyDescent="0.2">
      <c r="B109" s="86"/>
      <c r="C109" s="86"/>
      <c r="D109" s="205"/>
      <c r="E109" s="86"/>
      <c r="F109" s="86"/>
      <c r="G109" s="205"/>
      <c r="H109" s="86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2:17" x14ac:dyDescent="0.2">
      <c r="B110" s="86"/>
      <c r="C110" s="86"/>
      <c r="D110" s="205"/>
      <c r="E110" s="86"/>
      <c r="F110" s="86"/>
      <c r="G110" s="205"/>
      <c r="H110" s="86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2:17" x14ac:dyDescent="0.2">
      <c r="B111" s="86"/>
      <c r="C111" s="86"/>
      <c r="D111" s="205"/>
      <c r="E111" s="86"/>
      <c r="F111" s="86"/>
      <c r="G111" s="205"/>
      <c r="H111" s="86"/>
      <c r="I111" s="67"/>
      <c r="J111" s="67"/>
      <c r="K111" s="67"/>
      <c r="L111" s="67"/>
      <c r="M111" s="67"/>
      <c r="N111" s="67"/>
      <c r="O111" s="67"/>
      <c r="P111" s="67"/>
      <c r="Q111" s="67"/>
    </row>
    <row r="112" spans="2:17" x14ac:dyDescent="0.2">
      <c r="B112" s="86"/>
      <c r="C112" s="86"/>
      <c r="D112" s="205"/>
      <c r="E112" s="86"/>
      <c r="F112" s="86"/>
      <c r="G112" s="205"/>
      <c r="H112" s="86"/>
      <c r="I112" s="67"/>
      <c r="J112" s="67"/>
      <c r="K112" s="67"/>
      <c r="L112" s="67"/>
      <c r="M112" s="67"/>
      <c r="N112" s="67"/>
      <c r="O112" s="67"/>
      <c r="P112" s="67"/>
      <c r="Q112" s="67"/>
    </row>
    <row r="113" spans="2:17" x14ac:dyDescent="0.2">
      <c r="B113" s="86"/>
      <c r="C113" s="86"/>
      <c r="D113" s="205"/>
      <c r="E113" s="86"/>
      <c r="F113" s="86"/>
      <c r="G113" s="205"/>
      <c r="H113" s="86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2:17" x14ac:dyDescent="0.2">
      <c r="B114" s="86"/>
      <c r="C114" s="86"/>
      <c r="D114" s="205"/>
      <c r="E114" s="86"/>
      <c r="F114" s="86"/>
      <c r="G114" s="205"/>
      <c r="H114" s="86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2:17" x14ac:dyDescent="0.2">
      <c r="B115" s="86"/>
      <c r="C115" s="86"/>
      <c r="D115" s="205"/>
      <c r="E115" s="86"/>
      <c r="F115" s="86"/>
      <c r="G115" s="205"/>
      <c r="H115" s="86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2:17" x14ac:dyDescent="0.2">
      <c r="B116" s="86"/>
      <c r="C116" s="86"/>
      <c r="D116" s="205"/>
      <c r="E116" s="86"/>
      <c r="F116" s="86"/>
      <c r="G116" s="205"/>
      <c r="H116" s="86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2:17" x14ac:dyDescent="0.2">
      <c r="B117" s="86"/>
      <c r="C117" s="86"/>
      <c r="D117" s="205"/>
      <c r="E117" s="86"/>
      <c r="F117" s="86"/>
      <c r="G117" s="205"/>
      <c r="H117" s="86"/>
      <c r="I117" s="67"/>
      <c r="J117" s="67"/>
      <c r="K117" s="67"/>
      <c r="L117" s="67"/>
      <c r="M117" s="67"/>
      <c r="N117" s="67"/>
      <c r="O117" s="67"/>
      <c r="P117" s="67"/>
      <c r="Q117" s="67"/>
    </row>
    <row r="118" spans="2:17" x14ac:dyDescent="0.2">
      <c r="B118" s="86"/>
      <c r="C118" s="86"/>
      <c r="D118" s="205"/>
      <c r="E118" s="86"/>
      <c r="F118" s="86"/>
      <c r="G118" s="205"/>
      <c r="H118" s="86"/>
      <c r="I118" s="67"/>
      <c r="J118" s="67"/>
      <c r="K118" s="67"/>
      <c r="L118" s="67"/>
      <c r="M118" s="67"/>
      <c r="N118" s="67"/>
      <c r="O118" s="67"/>
      <c r="P118" s="67"/>
      <c r="Q118" s="67"/>
    </row>
    <row r="119" spans="2:17" x14ac:dyDescent="0.2">
      <c r="B119" s="86"/>
      <c r="C119" s="86"/>
      <c r="D119" s="205"/>
      <c r="E119" s="86"/>
      <c r="F119" s="86"/>
      <c r="G119" s="205"/>
      <c r="H119" s="86"/>
      <c r="I119" s="67"/>
      <c r="J119" s="67"/>
      <c r="K119" s="67"/>
      <c r="L119" s="67"/>
      <c r="M119" s="67"/>
      <c r="N119" s="67"/>
      <c r="O119" s="67"/>
      <c r="P119" s="67"/>
      <c r="Q119" s="67"/>
    </row>
    <row r="120" spans="2:17" x14ac:dyDescent="0.2">
      <c r="B120" s="86"/>
      <c r="C120" s="86"/>
      <c r="D120" s="205"/>
      <c r="E120" s="86"/>
      <c r="F120" s="86"/>
      <c r="G120" s="205"/>
      <c r="H120" s="86"/>
      <c r="I120" s="67"/>
      <c r="J120" s="67"/>
      <c r="K120" s="67"/>
      <c r="L120" s="67"/>
      <c r="M120" s="67"/>
      <c r="N120" s="67"/>
      <c r="O120" s="67"/>
      <c r="P120" s="67"/>
      <c r="Q120" s="67"/>
    </row>
    <row r="121" spans="2:17" x14ac:dyDescent="0.2">
      <c r="B121" s="86"/>
      <c r="C121" s="86"/>
      <c r="D121" s="205"/>
      <c r="E121" s="86"/>
      <c r="F121" s="86"/>
      <c r="G121" s="205"/>
      <c r="H121" s="86"/>
      <c r="I121" s="67"/>
      <c r="J121" s="67"/>
      <c r="K121" s="67"/>
      <c r="L121" s="67"/>
      <c r="M121" s="67"/>
      <c r="N121" s="67"/>
      <c r="O121" s="67"/>
      <c r="P121" s="67"/>
      <c r="Q121" s="67"/>
    </row>
    <row r="122" spans="2:17" x14ac:dyDescent="0.2">
      <c r="B122" s="86"/>
      <c r="C122" s="86"/>
      <c r="D122" s="205"/>
      <c r="E122" s="86"/>
      <c r="F122" s="86"/>
      <c r="G122" s="205"/>
      <c r="H122" s="86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2:17" x14ac:dyDescent="0.2">
      <c r="B123" s="86"/>
      <c r="C123" s="86"/>
      <c r="D123" s="205"/>
      <c r="E123" s="86"/>
      <c r="F123" s="86"/>
      <c r="G123" s="205"/>
      <c r="H123" s="86"/>
      <c r="I123" s="67"/>
      <c r="J123" s="67"/>
      <c r="K123" s="67"/>
      <c r="L123" s="67"/>
      <c r="M123" s="67"/>
      <c r="N123" s="67"/>
      <c r="O123" s="67"/>
      <c r="P123" s="67"/>
      <c r="Q123" s="67"/>
    </row>
    <row r="124" spans="2:17" x14ac:dyDescent="0.2">
      <c r="B124" s="86"/>
      <c r="C124" s="86"/>
      <c r="D124" s="205"/>
      <c r="E124" s="86"/>
      <c r="F124" s="86"/>
      <c r="G124" s="205"/>
      <c r="H124" s="86"/>
      <c r="I124" s="67"/>
      <c r="J124" s="67"/>
      <c r="K124" s="67"/>
      <c r="L124" s="67"/>
      <c r="M124" s="67"/>
      <c r="N124" s="67"/>
      <c r="O124" s="67"/>
      <c r="P124" s="67"/>
      <c r="Q124" s="67"/>
    </row>
    <row r="125" spans="2:17" x14ac:dyDescent="0.2">
      <c r="B125" s="86"/>
      <c r="C125" s="86"/>
      <c r="D125" s="205"/>
      <c r="E125" s="86"/>
      <c r="F125" s="86"/>
      <c r="G125" s="205"/>
      <c r="H125" s="86"/>
      <c r="I125" s="67"/>
      <c r="J125" s="67"/>
      <c r="K125" s="67"/>
      <c r="L125" s="67"/>
      <c r="M125" s="67"/>
      <c r="N125" s="67"/>
      <c r="O125" s="67"/>
      <c r="P125" s="67"/>
      <c r="Q125" s="67"/>
    </row>
    <row r="126" spans="2:17" x14ac:dyDescent="0.2">
      <c r="B126" s="86"/>
      <c r="C126" s="86"/>
      <c r="D126" s="205"/>
      <c r="E126" s="86"/>
      <c r="F126" s="86"/>
      <c r="G126" s="205"/>
      <c r="H126" s="86"/>
      <c r="I126" s="67"/>
      <c r="J126" s="67"/>
      <c r="K126" s="67"/>
      <c r="L126" s="67"/>
      <c r="M126" s="67"/>
      <c r="N126" s="67"/>
      <c r="O126" s="67"/>
      <c r="P126" s="67"/>
      <c r="Q126" s="67"/>
    </row>
    <row r="127" spans="2:17" x14ac:dyDescent="0.2">
      <c r="B127" s="86"/>
      <c r="C127" s="86"/>
      <c r="D127" s="205"/>
      <c r="E127" s="86"/>
      <c r="F127" s="86"/>
      <c r="G127" s="205"/>
      <c r="H127" s="86"/>
      <c r="I127" s="67"/>
      <c r="J127" s="67"/>
      <c r="K127" s="67"/>
      <c r="L127" s="67"/>
      <c r="M127" s="67"/>
      <c r="N127" s="67"/>
      <c r="O127" s="67"/>
      <c r="P127" s="67"/>
      <c r="Q127" s="67"/>
    </row>
    <row r="128" spans="2:17" x14ac:dyDescent="0.2">
      <c r="B128" s="86"/>
      <c r="C128" s="86"/>
      <c r="D128" s="205"/>
      <c r="E128" s="86"/>
      <c r="F128" s="86"/>
      <c r="G128" s="205"/>
      <c r="H128" s="86"/>
      <c r="I128" s="67"/>
      <c r="J128" s="67"/>
      <c r="K128" s="67"/>
      <c r="L128" s="67"/>
      <c r="M128" s="67"/>
      <c r="N128" s="67"/>
      <c r="O128" s="67"/>
      <c r="P128" s="67"/>
      <c r="Q128" s="67"/>
    </row>
    <row r="129" spans="2:17" x14ac:dyDescent="0.2">
      <c r="B129" s="86"/>
      <c r="C129" s="86"/>
      <c r="D129" s="205"/>
      <c r="E129" s="86"/>
      <c r="F129" s="86"/>
      <c r="G129" s="205"/>
      <c r="H129" s="86"/>
      <c r="I129" s="67"/>
      <c r="J129" s="67"/>
      <c r="K129" s="67"/>
      <c r="L129" s="67"/>
      <c r="M129" s="67"/>
      <c r="N129" s="67"/>
      <c r="O129" s="67"/>
      <c r="P129" s="67"/>
      <c r="Q129" s="67"/>
    </row>
    <row r="130" spans="2:17" x14ac:dyDescent="0.2">
      <c r="B130" s="86"/>
      <c r="C130" s="86"/>
      <c r="D130" s="205"/>
      <c r="E130" s="86"/>
      <c r="F130" s="86"/>
      <c r="G130" s="205"/>
      <c r="H130" s="86"/>
      <c r="I130" s="67"/>
      <c r="J130" s="67"/>
      <c r="K130" s="67"/>
      <c r="L130" s="67"/>
      <c r="M130" s="67"/>
      <c r="N130" s="67"/>
      <c r="O130" s="67"/>
      <c r="P130" s="67"/>
      <c r="Q130" s="67"/>
    </row>
    <row r="131" spans="2:17" x14ac:dyDescent="0.2">
      <c r="B131" s="86"/>
      <c r="C131" s="86"/>
      <c r="D131" s="205"/>
      <c r="E131" s="86"/>
      <c r="F131" s="86"/>
      <c r="G131" s="205"/>
      <c r="H131" s="86"/>
      <c r="I131" s="67"/>
      <c r="J131" s="67"/>
      <c r="K131" s="67"/>
      <c r="L131" s="67"/>
      <c r="M131" s="67"/>
      <c r="N131" s="67"/>
      <c r="O131" s="67"/>
      <c r="P131" s="67"/>
      <c r="Q131" s="67"/>
    </row>
    <row r="132" spans="2:17" x14ac:dyDescent="0.2">
      <c r="B132" s="86"/>
      <c r="C132" s="86"/>
      <c r="D132" s="205"/>
      <c r="E132" s="86"/>
      <c r="F132" s="86"/>
      <c r="G132" s="205"/>
      <c r="H132" s="86"/>
      <c r="I132" s="67"/>
      <c r="J132" s="67"/>
      <c r="K132" s="67"/>
      <c r="L132" s="67"/>
      <c r="M132" s="67"/>
      <c r="N132" s="67"/>
      <c r="O132" s="67"/>
      <c r="P132" s="67"/>
      <c r="Q132" s="67"/>
    </row>
    <row r="133" spans="2:17" x14ac:dyDescent="0.2">
      <c r="B133" s="86"/>
      <c r="C133" s="86"/>
      <c r="D133" s="205"/>
      <c r="E133" s="86"/>
      <c r="F133" s="86"/>
      <c r="G133" s="205"/>
      <c r="H133" s="86"/>
      <c r="I133" s="67"/>
      <c r="J133" s="67"/>
      <c r="K133" s="67"/>
      <c r="L133" s="67"/>
      <c r="M133" s="67"/>
      <c r="N133" s="67"/>
      <c r="O133" s="67"/>
      <c r="P133" s="67"/>
      <c r="Q133" s="67"/>
    </row>
    <row r="134" spans="2:17" x14ac:dyDescent="0.2">
      <c r="B134" s="86"/>
      <c r="C134" s="86"/>
      <c r="D134" s="205"/>
      <c r="E134" s="86"/>
      <c r="F134" s="86"/>
      <c r="G134" s="205"/>
      <c r="H134" s="86"/>
      <c r="I134" s="67"/>
      <c r="J134" s="67"/>
      <c r="K134" s="67"/>
      <c r="L134" s="67"/>
      <c r="M134" s="67"/>
      <c r="N134" s="67"/>
      <c r="O134" s="67"/>
      <c r="P134" s="67"/>
      <c r="Q134" s="67"/>
    </row>
    <row r="135" spans="2:17" x14ac:dyDescent="0.2">
      <c r="B135" s="86"/>
      <c r="C135" s="86"/>
      <c r="D135" s="205"/>
      <c r="E135" s="86"/>
      <c r="F135" s="86"/>
      <c r="G135" s="205"/>
      <c r="H135" s="86"/>
      <c r="I135" s="67"/>
      <c r="J135" s="67"/>
      <c r="K135" s="67"/>
      <c r="L135" s="67"/>
      <c r="M135" s="67"/>
      <c r="N135" s="67"/>
      <c r="O135" s="67"/>
      <c r="P135" s="67"/>
      <c r="Q135" s="67"/>
    </row>
    <row r="136" spans="2:17" x14ac:dyDescent="0.2">
      <c r="B136" s="86"/>
      <c r="C136" s="86"/>
      <c r="D136" s="205"/>
      <c r="E136" s="86"/>
      <c r="F136" s="86"/>
      <c r="G136" s="205"/>
      <c r="H136" s="86"/>
      <c r="I136" s="67"/>
      <c r="J136" s="67"/>
      <c r="K136" s="67"/>
      <c r="L136" s="67"/>
      <c r="M136" s="67"/>
      <c r="N136" s="67"/>
      <c r="O136" s="67"/>
      <c r="P136" s="67"/>
      <c r="Q136" s="67"/>
    </row>
    <row r="137" spans="2:17" x14ac:dyDescent="0.2">
      <c r="B137" s="86"/>
      <c r="C137" s="86"/>
      <c r="D137" s="205"/>
      <c r="E137" s="86"/>
      <c r="F137" s="86"/>
      <c r="G137" s="205"/>
      <c r="H137" s="86"/>
      <c r="I137" s="67"/>
      <c r="J137" s="67"/>
      <c r="K137" s="67"/>
      <c r="L137" s="67"/>
      <c r="M137" s="67"/>
      <c r="N137" s="67"/>
      <c r="O137" s="67"/>
      <c r="P137" s="67"/>
      <c r="Q137" s="67"/>
    </row>
    <row r="138" spans="2:17" x14ac:dyDescent="0.2">
      <c r="B138" s="86"/>
      <c r="C138" s="86"/>
      <c r="D138" s="205"/>
      <c r="E138" s="86"/>
      <c r="F138" s="86"/>
      <c r="G138" s="205"/>
      <c r="H138" s="86"/>
      <c r="I138" s="67"/>
      <c r="J138" s="67"/>
      <c r="K138" s="67"/>
      <c r="L138" s="67"/>
      <c r="M138" s="67"/>
      <c r="N138" s="67"/>
      <c r="O138" s="67"/>
      <c r="P138" s="67"/>
      <c r="Q138" s="67"/>
    </row>
    <row r="139" spans="2:17" x14ac:dyDescent="0.2">
      <c r="B139" s="86"/>
      <c r="C139" s="86"/>
      <c r="D139" s="205"/>
      <c r="E139" s="86"/>
      <c r="F139" s="86"/>
      <c r="G139" s="205"/>
      <c r="H139" s="86"/>
      <c r="I139" s="67"/>
      <c r="J139" s="67"/>
      <c r="K139" s="67"/>
      <c r="L139" s="67"/>
      <c r="M139" s="67"/>
      <c r="N139" s="67"/>
      <c r="O139" s="67"/>
      <c r="P139" s="67"/>
      <c r="Q139" s="67"/>
    </row>
    <row r="140" spans="2:17" x14ac:dyDescent="0.2">
      <c r="B140" s="86"/>
      <c r="C140" s="86"/>
      <c r="D140" s="205"/>
      <c r="E140" s="86"/>
      <c r="F140" s="86"/>
      <c r="G140" s="205"/>
      <c r="H140" s="86"/>
      <c r="I140" s="67"/>
      <c r="J140" s="67"/>
      <c r="K140" s="67"/>
      <c r="L140" s="67"/>
      <c r="M140" s="67"/>
      <c r="N140" s="67"/>
      <c r="O140" s="67"/>
      <c r="P140" s="67"/>
      <c r="Q140" s="67"/>
    </row>
    <row r="141" spans="2:17" x14ac:dyDescent="0.2">
      <c r="B141" s="86"/>
      <c r="C141" s="86"/>
      <c r="D141" s="205"/>
      <c r="E141" s="86"/>
      <c r="F141" s="86"/>
      <c r="G141" s="205"/>
      <c r="H141" s="86"/>
      <c r="I141" s="67"/>
      <c r="J141" s="67"/>
      <c r="K141" s="67"/>
      <c r="L141" s="67"/>
      <c r="M141" s="67"/>
      <c r="N141" s="67"/>
      <c r="O141" s="67"/>
      <c r="P141" s="67"/>
      <c r="Q141" s="67"/>
    </row>
    <row r="142" spans="2:17" x14ac:dyDescent="0.2">
      <c r="B142" s="86"/>
      <c r="C142" s="86"/>
      <c r="D142" s="205"/>
      <c r="E142" s="86"/>
      <c r="F142" s="86"/>
      <c r="G142" s="205"/>
      <c r="H142" s="86"/>
      <c r="I142" s="67"/>
      <c r="J142" s="67"/>
      <c r="K142" s="67"/>
      <c r="L142" s="67"/>
      <c r="M142" s="67"/>
      <c r="N142" s="67"/>
      <c r="O142" s="67"/>
      <c r="P142" s="67"/>
      <c r="Q142" s="67"/>
    </row>
    <row r="143" spans="2:17" x14ac:dyDescent="0.2">
      <c r="B143" s="86"/>
      <c r="C143" s="86"/>
      <c r="D143" s="205"/>
      <c r="E143" s="86"/>
      <c r="F143" s="86"/>
      <c r="G143" s="205"/>
      <c r="H143" s="86"/>
      <c r="I143" s="67"/>
      <c r="J143" s="67"/>
      <c r="K143" s="67"/>
      <c r="L143" s="67"/>
      <c r="M143" s="67"/>
      <c r="N143" s="67"/>
      <c r="O143" s="67"/>
      <c r="P143" s="67"/>
      <c r="Q143" s="67"/>
    </row>
    <row r="144" spans="2:17" x14ac:dyDescent="0.2">
      <c r="B144" s="86"/>
      <c r="C144" s="86"/>
      <c r="D144" s="205"/>
      <c r="E144" s="86"/>
      <c r="F144" s="86"/>
      <c r="G144" s="205"/>
      <c r="H144" s="86"/>
      <c r="I144" s="67"/>
      <c r="J144" s="67"/>
      <c r="K144" s="67"/>
      <c r="L144" s="67"/>
      <c r="M144" s="67"/>
      <c r="N144" s="67"/>
      <c r="O144" s="67"/>
      <c r="P144" s="67"/>
      <c r="Q144" s="67"/>
    </row>
    <row r="145" spans="2:17" x14ac:dyDescent="0.2">
      <c r="B145" s="86"/>
      <c r="C145" s="86"/>
      <c r="D145" s="205"/>
      <c r="E145" s="86"/>
      <c r="F145" s="86"/>
      <c r="G145" s="205"/>
      <c r="H145" s="86"/>
      <c r="I145" s="67"/>
      <c r="J145" s="67"/>
      <c r="K145" s="67"/>
      <c r="L145" s="67"/>
      <c r="M145" s="67"/>
      <c r="N145" s="67"/>
      <c r="O145" s="67"/>
      <c r="P145" s="67"/>
      <c r="Q145" s="67"/>
    </row>
    <row r="146" spans="2:17" x14ac:dyDescent="0.2">
      <c r="B146" s="86"/>
      <c r="C146" s="86"/>
      <c r="D146" s="205"/>
      <c r="E146" s="86"/>
      <c r="F146" s="86"/>
      <c r="G146" s="205"/>
      <c r="H146" s="86"/>
      <c r="I146" s="67"/>
      <c r="J146" s="67"/>
      <c r="K146" s="67"/>
      <c r="L146" s="67"/>
      <c r="M146" s="67"/>
      <c r="N146" s="67"/>
      <c r="O146" s="67"/>
      <c r="P146" s="67"/>
      <c r="Q146" s="67"/>
    </row>
    <row r="147" spans="2:17" x14ac:dyDescent="0.2">
      <c r="B147" s="86"/>
      <c r="C147" s="86"/>
      <c r="D147" s="205"/>
      <c r="E147" s="86"/>
      <c r="F147" s="86"/>
      <c r="G147" s="205"/>
      <c r="H147" s="86"/>
      <c r="I147" s="67"/>
      <c r="J147" s="67"/>
      <c r="K147" s="67"/>
      <c r="L147" s="67"/>
      <c r="M147" s="67"/>
      <c r="N147" s="67"/>
      <c r="O147" s="67"/>
      <c r="P147" s="67"/>
      <c r="Q147" s="67"/>
    </row>
    <row r="148" spans="2:17" x14ac:dyDescent="0.2">
      <c r="B148" s="86"/>
      <c r="C148" s="86"/>
      <c r="D148" s="205"/>
      <c r="E148" s="86"/>
      <c r="F148" s="86"/>
      <c r="G148" s="205"/>
      <c r="H148" s="86"/>
      <c r="I148" s="67"/>
      <c r="J148" s="67"/>
      <c r="K148" s="67"/>
      <c r="L148" s="67"/>
      <c r="M148" s="67"/>
      <c r="N148" s="67"/>
      <c r="O148" s="67"/>
      <c r="P148" s="67"/>
      <c r="Q148" s="67"/>
    </row>
    <row r="149" spans="2:17" x14ac:dyDescent="0.2">
      <c r="B149" s="86"/>
      <c r="C149" s="86"/>
      <c r="D149" s="205"/>
      <c r="E149" s="86"/>
      <c r="F149" s="86"/>
      <c r="G149" s="205"/>
      <c r="H149" s="86"/>
      <c r="I149" s="67"/>
      <c r="J149" s="67"/>
      <c r="K149" s="67"/>
      <c r="L149" s="67"/>
      <c r="M149" s="67"/>
      <c r="N149" s="67"/>
      <c r="O149" s="67"/>
      <c r="P149" s="67"/>
      <c r="Q149" s="67"/>
    </row>
    <row r="150" spans="2:17" x14ac:dyDescent="0.2">
      <c r="B150" s="86"/>
      <c r="C150" s="86"/>
      <c r="D150" s="205"/>
      <c r="E150" s="86"/>
      <c r="F150" s="86"/>
      <c r="G150" s="205"/>
      <c r="H150" s="86"/>
      <c r="I150" s="67"/>
      <c r="J150" s="67"/>
      <c r="K150" s="67"/>
      <c r="L150" s="67"/>
      <c r="M150" s="67"/>
      <c r="N150" s="67"/>
      <c r="O150" s="67"/>
      <c r="P150" s="67"/>
      <c r="Q150" s="67"/>
    </row>
    <row r="151" spans="2:17" x14ac:dyDescent="0.2">
      <c r="B151" s="86"/>
      <c r="C151" s="86"/>
      <c r="D151" s="205"/>
      <c r="E151" s="86"/>
      <c r="F151" s="86"/>
      <c r="G151" s="205"/>
      <c r="H151" s="86"/>
      <c r="I151" s="67"/>
      <c r="J151" s="67"/>
      <c r="K151" s="67"/>
      <c r="L151" s="67"/>
      <c r="M151" s="67"/>
      <c r="N151" s="67"/>
      <c r="O151" s="67"/>
      <c r="P151" s="67"/>
      <c r="Q151" s="67"/>
    </row>
    <row r="152" spans="2:17" x14ac:dyDescent="0.2">
      <c r="B152" s="86"/>
      <c r="C152" s="86"/>
      <c r="D152" s="205"/>
      <c r="E152" s="86"/>
      <c r="F152" s="86"/>
      <c r="G152" s="205"/>
      <c r="H152" s="86"/>
      <c r="I152" s="67"/>
      <c r="J152" s="67"/>
      <c r="K152" s="67"/>
      <c r="L152" s="67"/>
      <c r="M152" s="67"/>
      <c r="N152" s="67"/>
      <c r="O152" s="67"/>
      <c r="P152" s="67"/>
      <c r="Q152" s="67"/>
    </row>
    <row r="153" spans="2:17" x14ac:dyDescent="0.2">
      <c r="B153" s="86"/>
      <c r="C153" s="86"/>
      <c r="D153" s="205"/>
      <c r="E153" s="86"/>
      <c r="F153" s="86"/>
      <c r="G153" s="205"/>
      <c r="H153" s="86"/>
      <c r="I153" s="67"/>
      <c r="J153" s="67"/>
      <c r="K153" s="67"/>
      <c r="L153" s="67"/>
      <c r="M153" s="67"/>
      <c r="N153" s="67"/>
      <c r="O153" s="67"/>
      <c r="P153" s="67"/>
      <c r="Q153" s="67"/>
    </row>
    <row r="154" spans="2:17" x14ac:dyDescent="0.2">
      <c r="B154" s="86"/>
      <c r="C154" s="86"/>
      <c r="D154" s="205"/>
      <c r="E154" s="86"/>
      <c r="F154" s="86"/>
      <c r="G154" s="205"/>
      <c r="H154" s="86"/>
      <c r="I154" s="67"/>
      <c r="J154" s="67"/>
      <c r="K154" s="67"/>
      <c r="L154" s="67"/>
      <c r="M154" s="67"/>
      <c r="N154" s="67"/>
      <c r="O154" s="67"/>
      <c r="P154" s="67"/>
      <c r="Q154" s="67"/>
    </row>
    <row r="155" spans="2:17" x14ac:dyDescent="0.2">
      <c r="B155" s="86"/>
      <c r="C155" s="86"/>
      <c r="D155" s="205"/>
      <c r="E155" s="86"/>
      <c r="F155" s="86"/>
      <c r="G155" s="205"/>
      <c r="H155" s="86"/>
      <c r="I155" s="67"/>
      <c r="J155" s="67"/>
      <c r="K155" s="67"/>
      <c r="L155" s="67"/>
      <c r="M155" s="67"/>
      <c r="N155" s="67"/>
      <c r="O155" s="67"/>
      <c r="P155" s="67"/>
      <c r="Q155" s="67"/>
    </row>
    <row r="156" spans="2:17" x14ac:dyDescent="0.2">
      <c r="B156" s="86"/>
      <c r="C156" s="86"/>
      <c r="D156" s="205"/>
      <c r="E156" s="86"/>
      <c r="F156" s="86"/>
      <c r="G156" s="205"/>
      <c r="H156" s="86"/>
      <c r="I156" s="67"/>
      <c r="J156" s="67"/>
      <c r="K156" s="67"/>
      <c r="L156" s="67"/>
      <c r="M156" s="67"/>
      <c r="N156" s="67"/>
      <c r="O156" s="67"/>
      <c r="P156" s="67"/>
      <c r="Q156" s="67"/>
    </row>
    <row r="157" spans="2:17" x14ac:dyDescent="0.2">
      <c r="B157" s="86"/>
      <c r="C157" s="86"/>
      <c r="D157" s="205"/>
      <c r="E157" s="86"/>
      <c r="F157" s="86"/>
      <c r="G157" s="205"/>
      <c r="H157" s="86"/>
      <c r="I157" s="67"/>
      <c r="J157" s="67"/>
      <c r="K157" s="67"/>
      <c r="L157" s="67"/>
      <c r="M157" s="67"/>
      <c r="N157" s="67"/>
      <c r="O157" s="67"/>
      <c r="P157" s="67"/>
      <c r="Q157" s="67"/>
    </row>
    <row r="158" spans="2:17" x14ac:dyDescent="0.2">
      <c r="B158" s="86"/>
      <c r="C158" s="86"/>
      <c r="D158" s="205"/>
      <c r="E158" s="86"/>
      <c r="F158" s="86"/>
      <c r="G158" s="205"/>
      <c r="H158" s="86"/>
      <c r="I158" s="67"/>
      <c r="J158" s="67"/>
      <c r="K158" s="67"/>
      <c r="L158" s="67"/>
      <c r="M158" s="67"/>
      <c r="N158" s="67"/>
      <c r="O158" s="67"/>
      <c r="P158" s="67"/>
      <c r="Q158" s="67"/>
    </row>
    <row r="159" spans="2:17" x14ac:dyDescent="0.2">
      <c r="B159" s="86"/>
      <c r="C159" s="86"/>
      <c r="D159" s="205"/>
      <c r="E159" s="86"/>
      <c r="F159" s="86"/>
      <c r="G159" s="205"/>
      <c r="H159" s="86"/>
      <c r="I159" s="67"/>
      <c r="J159" s="67"/>
      <c r="K159" s="67"/>
      <c r="L159" s="67"/>
      <c r="M159" s="67"/>
      <c r="N159" s="67"/>
      <c r="O159" s="67"/>
      <c r="P159" s="67"/>
      <c r="Q159" s="67"/>
    </row>
    <row r="160" spans="2:17" x14ac:dyDescent="0.2">
      <c r="B160" s="86"/>
      <c r="C160" s="86"/>
      <c r="D160" s="205"/>
      <c r="E160" s="86"/>
      <c r="F160" s="86"/>
      <c r="G160" s="205"/>
      <c r="H160" s="86"/>
      <c r="I160" s="67"/>
      <c r="J160" s="67"/>
      <c r="K160" s="67"/>
      <c r="L160" s="67"/>
      <c r="M160" s="67"/>
      <c r="N160" s="67"/>
      <c r="O160" s="67"/>
      <c r="P160" s="67"/>
      <c r="Q160" s="67"/>
    </row>
    <row r="161" spans="2:17" x14ac:dyDescent="0.2">
      <c r="B161" s="86"/>
      <c r="C161" s="86"/>
      <c r="D161" s="205"/>
      <c r="E161" s="86"/>
      <c r="F161" s="86"/>
      <c r="G161" s="205"/>
      <c r="H161" s="86"/>
      <c r="I161" s="67"/>
      <c r="J161" s="67"/>
      <c r="K161" s="67"/>
      <c r="L161" s="67"/>
      <c r="M161" s="67"/>
      <c r="N161" s="67"/>
      <c r="O161" s="67"/>
      <c r="P161" s="67"/>
      <c r="Q161" s="67"/>
    </row>
    <row r="162" spans="2:17" x14ac:dyDescent="0.2">
      <c r="B162" s="86"/>
      <c r="C162" s="86"/>
      <c r="D162" s="205"/>
      <c r="E162" s="86"/>
      <c r="F162" s="86"/>
      <c r="G162" s="205"/>
      <c r="H162" s="86"/>
      <c r="I162" s="67"/>
      <c r="J162" s="67"/>
      <c r="K162" s="67"/>
      <c r="L162" s="67"/>
      <c r="M162" s="67"/>
      <c r="N162" s="67"/>
      <c r="O162" s="67"/>
      <c r="P162" s="67"/>
      <c r="Q162" s="67"/>
    </row>
    <row r="163" spans="2:17" x14ac:dyDescent="0.2">
      <c r="B163" s="86"/>
      <c r="C163" s="86"/>
      <c r="D163" s="205"/>
      <c r="E163" s="86"/>
      <c r="F163" s="86"/>
      <c r="G163" s="205"/>
      <c r="H163" s="86"/>
      <c r="I163" s="67"/>
      <c r="J163" s="67"/>
      <c r="K163" s="67"/>
      <c r="L163" s="67"/>
      <c r="M163" s="67"/>
      <c r="N163" s="67"/>
      <c r="O163" s="67"/>
      <c r="P163" s="67"/>
      <c r="Q163" s="67"/>
    </row>
    <row r="164" spans="2:17" x14ac:dyDescent="0.2">
      <c r="B164" s="86"/>
      <c r="C164" s="86"/>
      <c r="D164" s="205"/>
      <c r="E164" s="86"/>
      <c r="F164" s="86"/>
      <c r="G164" s="205"/>
      <c r="H164" s="86"/>
      <c r="I164" s="67"/>
      <c r="J164" s="67"/>
      <c r="K164" s="67"/>
      <c r="L164" s="67"/>
      <c r="M164" s="67"/>
      <c r="N164" s="67"/>
      <c r="O164" s="67"/>
      <c r="P164" s="67"/>
      <c r="Q164" s="67"/>
    </row>
    <row r="165" spans="2:17" x14ac:dyDescent="0.2">
      <c r="B165" s="86"/>
      <c r="C165" s="86"/>
      <c r="D165" s="205"/>
      <c r="E165" s="86"/>
      <c r="F165" s="86"/>
      <c r="G165" s="205"/>
      <c r="H165" s="86"/>
      <c r="I165" s="67"/>
      <c r="J165" s="67"/>
      <c r="K165" s="67"/>
      <c r="L165" s="67"/>
      <c r="M165" s="67"/>
      <c r="N165" s="67"/>
      <c r="O165" s="67"/>
      <c r="P165" s="67"/>
      <c r="Q165" s="67"/>
    </row>
    <row r="166" spans="2:17" x14ac:dyDescent="0.2">
      <c r="B166" s="86"/>
      <c r="C166" s="86"/>
      <c r="D166" s="205"/>
      <c r="E166" s="86"/>
      <c r="F166" s="86"/>
      <c r="G166" s="205"/>
      <c r="H166" s="86"/>
      <c r="I166" s="67"/>
      <c r="J166" s="67"/>
      <c r="K166" s="67"/>
      <c r="L166" s="67"/>
      <c r="M166" s="67"/>
      <c r="N166" s="67"/>
      <c r="O166" s="67"/>
      <c r="P166" s="67"/>
      <c r="Q166" s="67"/>
    </row>
    <row r="167" spans="2:17" x14ac:dyDescent="0.2">
      <c r="B167" s="86"/>
      <c r="C167" s="86"/>
      <c r="D167" s="205"/>
      <c r="E167" s="86"/>
      <c r="F167" s="86"/>
      <c r="G167" s="205"/>
      <c r="H167" s="86"/>
      <c r="I167" s="67"/>
      <c r="J167" s="67"/>
      <c r="K167" s="67"/>
      <c r="L167" s="67"/>
      <c r="M167" s="67"/>
      <c r="N167" s="67"/>
      <c r="O167" s="67"/>
      <c r="P167" s="67"/>
      <c r="Q167" s="67"/>
    </row>
    <row r="168" spans="2:17" x14ac:dyDescent="0.2">
      <c r="B168" s="86"/>
      <c r="C168" s="86"/>
      <c r="D168" s="205"/>
      <c r="E168" s="86"/>
      <c r="F168" s="86"/>
      <c r="G168" s="205"/>
      <c r="H168" s="86"/>
      <c r="I168" s="67"/>
      <c r="J168" s="67"/>
      <c r="K168" s="67"/>
      <c r="L168" s="67"/>
      <c r="M168" s="67"/>
      <c r="N168" s="67"/>
      <c r="O168" s="67"/>
      <c r="P168" s="67"/>
      <c r="Q168" s="67"/>
    </row>
    <row r="169" spans="2:17" x14ac:dyDescent="0.2">
      <c r="B169" s="86"/>
      <c r="C169" s="86"/>
      <c r="D169" s="205"/>
      <c r="E169" s="86"/>
      <c r="F169" s="86"/>
      <c r="G169" s="205"/>
      <c r="H169" s="86"/>
      <c r="I169" s="67"/>
      <c r="J169" s="67"/>
      <c r="K169" s="67"/>
      <c r="L169" s="67"/>
      <c r="M169" s="67"/>
      <c r="N169" s="67"/>
      <c r="O169" s="67"/>
      <c r="P169" s="67"/>
      <c r="Q169" s="67"/>
    </row>
    <row r="170" spans="2:17" x14ac:dyDescent="0.2">
      <c r="B170" s="86"/>
      <c r="C170" s="86"/>
      <c r="D170" s="205"/>
      <c r="E170" s="86"/>
      <c r="F170" s="86"/>
      <c r="G170" s="205"/>
      <c r="H170" s="86"/>
      <c r="I170" s="67"/>
      <c r="J170" s="67"/>
      <c r="K170" s="67"/>
      <c r="L170" s="67"/>
      <c r="M170" s="67"/>
      <c r="N170" s="67"/>
      <c r="O170" s="67"/>
      <c r="P170" s="67"/>
      <c r="Q170" s="67"/>
    </row>
    <row r="171" spans="2:17" x14ac:dyDescent="0.2">
      <c r="B171" s="86"/>
      <c r="C171" s="86"/>
      <c r="D171" s="205"/>
      <c r="E171" s="86"/>
      <c r="F171" s="86"/>
      <c r="G171" s="205"/>
      <c r="H171" s="86"/>
      <c r="I171" s="67"/>
      <c r="J171" s="67"/>
      <c r="K171" s="67"/>
      <c r="L171" s="67"/>
      <c r="M171" s="67"/>
      <c r="N171" s="67"/>
      <c r="O171" s="67"/>
      <c r="P171" s="67"/>
      <c r="Q171" s="67"/>
    </row>
    <row r="172" spans="2:17" x14ac:dyDescent="0.2">
      <c r="B172" s="86"/>
      <c r="C172" s="86"/>
      <c r="D172" s="205"/>
      <c r="E172" s="86"/>
      <c r="F172" s="86"/>
      <c r="G172" s="205"/>
      <c r="H172" s="86"/>
      <c r="I172" s="67"/>
      <c r="J172" s="67"/>
      <c r="K172" s="67"/>
      <c r="L172" s="67"/>
      <c r="M172" s="67"/>
      <c r="N172" s="67"/>
      <c r="O172" s="67"/>
      <c r="P172" s="67"/>
      <c r="Q172" s="67"/>
    </row>
    <row r="173" spans="2:17" x14ac:dyDescent="0.2">
      <c r="B173" s="86"/>
      <c r="C173" s="86"/>
      <c r="D173" s="205"/>
      <c r="E173" s="86"/>
      <c r="F173" s="86"/>
      <c r="G173" s="205"/>
      <c r="H173" s="86"/>
      <c r="I173" s="67"/>
      <c r="J173" s="67"/>
      <c r="K173" s="67"/>
      <c r="L173" s="67"/>
      <c r="M173" s="67"/>
      <c r="N173" s="67"/>
      <c r="O173" s="67"/>
      <c r="P173" s="67"/>
      <c r="Q173" s="67"/>
    </row>
    <row r="174" spans="2:17" x14ac:dyDescent="0.2">
      <c r="B174" s="86"/>
      <c r="C174" s="86"/>
      <c r="D174" s="205"/>
      <c r="E174" s="86"/>
      <c r="F174" s="86"/>
      <c r="G174" s="205"/>
      <c r="H174" s="86"/>
      <c r="I174" s="67"/>
      <c r="J174" s="67"/>
      <c r="K174" s="67"/>
      <c r="L174" s="67"/>
      <c r="M174" s="67"/>
      <c r="N174" s="67"/>
      <c r="O174" s="67"/>
      <c r="P174" s="67"/>
      <c r="Q174" s="67"/>
    </row>
    <row r="175" spans="2:17" x14ac:dyDescent="0.2">
      <c r="B175" s="86"/>
      <c r="C175" s="86"/>
      <c r="D175" s="205"/>
      <c r="E175" s="86"/>
      <c r="F175" s="86"/>
      <c r="G175" s="205"/>
      <c r="H175" s="86"/>
      <c r="I175" s="67"/>
      <c r="J175" s="67"/>
      <c r="K175" s="67"/>
      <c r="L175" s="67"/>
      <c r="M175" s="67"/>
      <c r="N175" s="67"/>
      <c r="O175" s="67"/>
      <c r="P175" s="67"/>
      <c r="Q175" s="67"/>
    </row>
    <row r="176" spans="2:17" x14ac:dyDescent="0.2">
      <c r="B176" s="86"/>
      <c r="C176" s="86"/>
      <c r="D176" s="205"/>
      <c r="E176" s="86"/>
      <c r="F176" s="86"/>
      <c r="G176" s="205"/>
      <c r="H176" s="86"/>
      <c r="I176" s="67"/>
      <c r="J176" s="67"/>
      <c r="K176" s="67"/>
      <c r="L176" s="67"/>
      <c r="M176" s="67"/>
      <c r="N176" s="67"/>
      <c r="O176" s="67"/>
      <c r="P176" s="67"/>
      <c r="Q176" s="67"/>
    </row>
    <row r="177" spans="2:17" x14ac:dyDescent="0.2">
      <c r="B177" s="86"/>
      <c r="C177" s="86"/>
      <c r="D177" s="205"/>
      <c r="E177" s="86"/>
      <c r="F177" s="86"/>
      <c r="G177" s="205"/>
      <c r="H177" s="86"/>
      <c r="I177" s="67"/>
      <c r="J177" s="67"/>
      <c r="K177" s="67"/>
      <c r="L177" s="67"/>
      <c r="M177" s="67"/>
      <c r="N177" s="67"/>
      <c r="O177" s="67"/>
      <c r="P177" s="67"/>
      <c r="Q177" s="67"/>
    </row>
    <row r="178" spans="2:17" x14ac:dyDescent="0.2">
      <c r="B178" s="86"/>
      <c r="C178" s="86"/>
      <c r="D178" s="205"/>
      <c r="E178" s="86"/>
      <c r="F178" s="86"/>
      <c r="G178" s="205"/>
      <c r="H178" s="86"/>
      <c r="I178" s="67"/>
      <c r="J178" s="67"/>
      <c r="K178" s="67"/>
      <c r="L178" s="67"/>
      <c r="M178" s="67"/>
      <c r="N178" s="67"/>
      <c r="O178" s="67"/>
      <c r="P178" s="67"/>
      <c r="Q178" s="67"/>
    </row>
    <row r="179" spans="2:17" x14ac:dyDescent="0.2">
      <c r="B179" s="86"/>
      <c r="C179" s="86"/>
      <c r="D179" s="205"/>
      <c r="E179" s="86"/>
      <c r="F179" s="86"/>
      <c r="G179" s="205"/>
      <c r="H179" s="86"/>
      <c r="I179" s="67"/>
      <c r="J179" s="67"/>
      <c r="K179" s="67"/>
      <c r="L179" s="67"/>
      <c r="M179" s="67"/>
      <c r="N179" s="67"/>
      <c r="O179" s="67"/>
      <c r="P179" s="67"/>
      <c r="Q179" s="67"/>
    </row>
    <row r="180" spans="2:17" x14ac:dyDescent="0.2">
      <c r="B180" s="86"/>
      <c r="C180" s="86"/>
      <c r="D180" s="205"/>
      <c r="E180" s="86"/>
      <c r="F180" s="86"/>
      <c r="G180" s="205"/>
      <c r="H180" s="86"/>
      <c r="I180" s="67"/>
      <c r="J180" s="67"/>
      <c r="K180" s="67"/>
      <c r="L180" s="67"/>
      <c r="M180" s="67"/>
      <c r="N180" s="67"/>
      <c r="O180" s="67"/>
      <c r="P180" s="67"/>
      <c r="Q180" s="67"/>
    </row>
    <row r="181" spans="2:17" x14ac:dyDescent="0.2">
      <c r="B181" s="86"/>
      <c r="C181" s="86"/>
      <c r="D181" s="205"/>
      <c r="E181" s="86"/>
      <c r="F181" s="86"/>
      <c r="G181" s="205"/>
      <c r="H181" s="86"/>
      <c r="I181" s="67"/>
      <c r="J181" s="67"/>
      <c r="K181" s="67"/>
      <c r="L181" s="67"/>
      <c r="M181" s="67"/>
      <c r="N181" s="67"/>
      <c r="O181" s="67"/>
      <c r="P181" s="67"/>
      <c r="Q181" s="67"/>
    </row>
    <row r="182" spans="2:17" x14ac:dyDescent="0.2">
      <c r="B182" s="86"/>
      <c r="C182" s="86"/>
      <c r="D182" s="205"/>
      <c r="E182" s="86"/>
      <c r="F182" s="86"/>
      <c r="G182" s="205"/>
      <c r="H182" s="86"/>
      <c r="I182" s="67"/>
      <c r="J182" s="67"/>
      <c r="K182" s="67"/>
      <c r="L182" s="67"/>
      <c r="M182" s="67"/>
      <c r="N182" s="67"/>
      <c r="O182" s="67"/>
      <c r="P182" s="67"/>
      <c r="Q182" s="67"/>
    </row>
    <row r="183" spans="2:17" x14ac:dyDescent="0.2">
      <c r="B183" s="86"/>
      <c r="C183" s="86"/>
      <c r="D183" s="205"/>
      <c r="E183" s="86"/>
      <c r="F183" s="86"/>
      <c r="G183" s="205"/>
      <c r="H183" s="86"/>
      <c r="I183" s="67"/>
      <c r="J183" s="67"/>
      <c r="K183" s="67"/>
      <c r="L183" s="67"/>
      <c r="M183" s="67"/>
      <c r="N183" s="67"/>
      <c r="O183" s="67"/>
      <c r="P183" s="67"/>
      <c r="Q183" s="67"/>
    </row>
    <row r="184" spans="2:17" x14ac:dyDescent="0.2">
      <c r="B184" s="86"/>
      <c r="C184" s="86"/>
      <c r="D184" s="205"/>
      <c r="E184" s="86"/>
      <c r="F184" s="86"/>
      <c r="G184" s="205"/>
      <c r="H184" s="86"/>
      <c r="I184" s="67"/>
      <c r="J184" s="67"/>
      <c r="K184" s="67"/>
      <c r="L184" s="67"/>
      <c r="M184" s="67"/>
      <c r="N184" s="67"/>
      <c r="O184" s="67"/>
      <c r="P184" s="67"/>
      <c r="Q184" s="67"/>
    </row>
    <row r="185" spans="2:17" x14ac:dyDescent="0.2">
      <c r="B185" s="86"/>
      <c r="C185" s="86"/>
      <c r="D185" s="205"/>
      <c r="E185" s="86"/>
      <c r="F185" s="86"/>
      <c r="G185" s="205"/>
      <c r="H185" s="86"/>
      <c r="I185" s="67"/>
      <c r="J185" s="67"/>
      <c r="K185" s="67"/>
      <c r="L185" s="67"/>
      <c r="M185" s="67"/>
      <c r="N185" s="67"/>
      <c r="O185" s="67"/>
      <c r="P185" s="67"/>
      <c r="Q185" s="67"/>
    </row>
    <row r="186" spans="2:17" x14ac:dyDescent="0.2">
      <c r="B186" s="86"/>
      <c r="C186" s="86"/>
      <c r="D186" s="205"/>
      <c r="E186" s="86"/>
      <c r="F186" s="86"/>
      <c r="G186" s="205"/>
      <c r="H186" s="86"/>
      <c r="I186" s="67"/>
      <c r="J186" s="67"/>
      <c r="K186" s="67"/>
      <c r="L186" s="67"/>
      <c r="M186" s="67"/>
      <c r="N186" s="67"/>
      <c r="O186" s="67"/>
      <c r="P186" s="67"/>
      <c r="Q186" s="67"/>
    </row>
    <row r="187" spans="2:17" x14ac:dyDescent="0.2">
      <c r="B187" s="86"/>
      <c r="C187" s="86"/>
      <c r="D187" s="205"/>
      <c r="E187" s="86"/>
      <c r="F187" s="86"/>
      <c r="G187" s="205"/>
      <c r="H187" s="86"/>
      <c r="I187" s="67"/>
      <c r="J187" s="67"/>
      <c r="K187" s="67"/>
      <c r="L187" s="67"/>
      <c r="M187" s="67"/>
      <c r="N187" s="67"/>
      <c r="O187" s="67"/>
      <c r="P187" s="67"/>
      <c r="Q187" s="67"/>
    </row>
    <row r="188" spans="2:17" x14ac:dyDescent="0.2">
      <c r="B188" s="86"/>
      <c r="C188" s="86"/>
      <c r="D188" s="205"/>
      <c r="E188" s="86"/>
      <c r="F188" s="86"/>
      <c r="G188" s="205"/>
      <c r="H188" s="86"/>
      <c r="I188" s="67"/>
      <c r="J188" s="67"/>
      <c r="K188" s="67"/>
      <c r="L188" s="67"/>
      <c r="M188" s="67"/>
      <c r="N188" s="67"/>
      <c r="O188" s="67"/>
      <c r="P188" s="67"/>
      <c r="Q188" s="67"/>
    </row>
    <row r="189" spans="2:17" x14ac:dyDescent="0.2">
      <c r="B189" s="86"/>
      <c r="C189" s="86"/>
      <c r="D189" s="205"/>
      <c r="E189" s="86"/>
      <c r="F189" s="86"/>
      <c r="G189" s="205"/>
      <c r="H189" s="86"/>
      <c r="I189" s="67"/>
      <c r="J189" s="67"/>
      <c r="K189" s="67"/>
      <c r="L189" s="67"/>
      <c r="M189" s="67"/>
      <c r="N189" s="67"/>
      <c r="O189" s="67"/>
      <c r="P189" s="67"/>
      <c r="Q189" s="67"/>
    </row>
    <row r="190" spans="2:17" x14ac:dyDescent="0.2">
      <c r="B190" s="86"/>
      <c r="C190" s="86"/>
      <c r="D190" s="205"/>
      <c r="E190" s="86"/>
      <c r="F190" s="86"/>
      <c r="G190" s="205"/>
      <c r="H190" s="86"/>
      <c r="I190" s="67"/>
      <c r="J190" s="67"/>
      <c r="K190" s="67"/>
      <c r="L190" s="67"/>
      <c r="M190" s="67"/>
      <c r="N190" s="67"/>
      <c r="O190" s="67"/>
      <c r="P190" s="67"/>
      <c r="Q190" s="67"/>
    </row>
    <row r="191" spans="2:17" x14ac:dyDescent="0.2">
      <c r="B191" s="86"/>
      <c r="C191" s="86"/>
      <c r="D191" s="205"/>
      <c r="E191" s="86"/>
      <c r="F191" s="86"/>
      <c r="G191" s="205"/>
      <c r="H191" s="86"/>
      <c r="I191" s="67"/>
      <c r="J191" s="67"/>
      <c r="K191" s="67"/>
      <c r="L191" s="67"/>
      <c r="M191" s="67"/>
      <c r="N191" s="67"/>
      <c r="O191" s="67"/>
      <c r="P191" s="67"/>
      <c r="Q191" s="67"/>
    </row>
    <row r="192" spans="2:17" x14ac:dyDescent="0.2">
      <c r="B192" s="86"/>
      <c r="C192" s="86"/>
      <c r="D192" s="205"/>
      <c r="E192" s="86"/>
      <c r="F192" s="86"/>
      <c r="G192" s="205"/>
      <c r="H192" s="86"/>
      <c r="I192" s="67"/>
      <c r="J192" s="67"/>
      <c r="K192" s="67"/>
      <c r="L192" s="67"/>
      <c r="M192" s="67"/>
      <c r="N192" s="67"/>
      <c r="O192" s="67"/>
      <c r="P192" s="67"/>
      <c r="Q192" s="67"/>
    </row>
    <row r="193" spans="2:17" x14ac:dyDescent="0.2">
      <c r="B193" s="86"/>
      <c r="C193" s="86"/>
      <c r="D193" s="205"/>
      <c r="E193" s="86"/>
      <c r="F193" s="86"/>
      <c r="G193" s="205"/>
      <c r="H193" s="86"/>
      <c r="I193" s="67"/>
      <c r="J193" s="67"/>
      <c r="K193" s="67"/>
      <c r="L193" s="67"/>
      <c r="M193" s="67"/>
      <c r="N193" s="67"/>
      <c r="O193" s="67"/>
      <c r="P193" s="67"/>
      <c r="Q193" s="67"/>
    </row>
    <row r="194" spans="2:17" x14ac:dyDescent="0.2">
      <c r="B194" s="86"/>
      <c r="C194" s="86"/>
      <c r="D194" s="205"/>
      <c r="E194" s="86"/>
      <c r="F194" s="86"/>
      <c r="G194" s="205"/>
      <c r="H194" s="86"/>
      <c r="I194" s="67"/>
      <c r="J194" s="67"/>
      <c r="K194" s="67"/>
      <c r="L194" s="67"/>
      <c r="M194" s="67"/>
      <c r="N194" s="67"/>
      <c r="O194" s="67"/>
      <c r="P194" s="67"/>
      <c r="Q194" s="67"/>
    </row>
    <row r="195" spans="2:17" x14ac:dyDescent="0.2">
      <c r="B195" s="86"/>
      <c r="C195" s="86"/>
      <c r="D195" s="205"/>
      <c r="E195" s="86"/>
      <c r="F195" s="86"/>
      <c r="G195" s="205"/>
      <c r="H195" s="86"/>
      <c r="I195" s="67"/>
      <c r="J195" s="67"/>
      <c r="K195" s="67"/>
      <c r="L195" s="67"/>
      <c r="M195" s="67"/>
      <c r="N195" s="67"/>
      <c r="O195" s="67"/>
      <c r="P195" s="67"/>
      <c r="Q195" s="67"/>
    </row>
    <row r="196" spans="2:17" x14ac:dyDescent="0.2">
      <c r="B196" s="86"/>
      <c r="C196" s="86"/>
      <c r="D196" s="205"/>
      <c r="E196" s="86"/>
      <c r="F196" s="86"/>
      <c r="G196" s="205"/>
      <c r="H196" s="86"/>
      <c r="I196" s="67"/>
      <c r="J196" s="67"/>
      <c r="K196" s="67"/>
      <c r="L196" s="67"/>
      <c r="M196" s="67"/>
      <c r="N196" s="67"/>
      <c r="O196" s="67"/>
      <c r="P196" s="67"/>
      <c r="Q196" s="67"/>
    </row>
    <row r="197" spans="2:17" x14ac:dyDescent="0.2">
      <c r="B197" s="86"/>
      <c r="C197" s="86"/>
      <c r="D197" s="205"/>
      <c r="E197" s="86"/>
      <c r="F197" s="86"/>
      <c r="G197" s="205"/>
      <c r="H197" s="86"/>
      <c r="I197" s="67"/>
      <c r="J197" s="67"/>
      <c r="K197" s="67"/>
      <c r="L197" s="67"/>
      <c r="M197" s="67"/>
      <c r="N197" s="67"/>
      <c r="O197" s="67"/>
      <c r="P197" s="67"/>
      <c r="Q197" s="67"/>
    </row>
    <row r="198" spans="2:17" x14ac:dyDescent="0.2">
      <c r="B198" s="86"/>
      <c r="C198" s="86"/>
      <c r="D198" s="205"/>
      <c r="E198" s="86"/>
      <c r="F198" s="86"/>
      <c r="G198" s="205"/>
      <c r="H198" s="86"/>
      <c r="I198" s="67"/>
      <c r="J198" s="67"/>
      <c r="K198" s="67"/>
      <c r="L198" s="67"/>
      <c r="M198" s="67"/>
      <c r="N198" s="67"/>
      <c r="O198" s="67"/>
      <c r="P198" s="67"/>
      <c r="Q198" s="67"/>
    </row>
    <row r="199" spans="2:17" x14ac:dyDescent="0.2">
      <c r="B199" s="86"/>
      <c r="C199" s="86"/>
      <c r="D199" s="205"/>
      <c r="E199" s="86"/>
      <c r="F199" s="86"/>
      <c r="G199" s="205"/>
      <c r="H199" s="86"/>
      <c r="I199" s="67"/>
      <c r="J199" s="67"/>
      <c r="K199" s="67"/>
      <c r="L199" s="67"/>
      <c r="M199" s="67"/>
      <c r="N199" s="67"/>
      <c r="O199" s="67"/>
      <c r="P199" s="67"/>
      <c r="Q199" s="67"/>
    </row>
    <row r="200" spans="2:17" x14ac:dyDescent="0.2">
      <c r="B200" s="86"/>
      <c r="C200" s="86"/>
      <c r="D200" s="205"/>
      <c r="E200" s="86"/>
      <c r="F200" s="86"/>
      <c r="G200" s="205"/>
      <c r="H200" s="86"/>
      <c r="I200" s="67"/>
      <c r="J200" s="67"/>
      <c r="K200" s="67"/>
      <c r="L200" s="67"/>
      <c r="M200" s="67"/>
      <c r="N200" s="67"/>
      <c r="O200" s="67"/>
      <c r="P200" s="67"/>
      <c r="Q200" s="67"/>
    </row>
    <row r="201" spans="2:17" x14ac:dyDescent="0.2">
      <c r="B201" s="86"/>
      <c r="C201" s="86"/>
      <c r="D201" s="205"/>
      <c r="E201" s="86"/>
      <c r="F201" s="86"/>
      <c r="G201" s="205"/>
      <c r="H201" s="86"/>
      <c r="I201" s="67"/>
      <c r="J201" s="67"/>
      <c r="K201" s="67"/>
      <c r="L201" s="67"/>
      <c r="M201" s="67"/>
      <c r="N201" s="67"/>
      <c r="O201" s="67"/>
      <c r="P201" s="67"/>
      <c r="Q201" s="67"/>
    </row>
    <row r="202" spans="2:17" x14ac:dyDescent="0.2">
      <c r="B202" s="86"/>
      <c r="C202" s="86"/>
      <c r="D202" s="205"/>
      <c r="E202" s="86"/>
      <c r="F202" s="86"/>
      <c r="G202" s="205"/>
      <c r="H202" s="86"/>
      <c r="I202" s="67"/>
      <c r="J202" s="67"/>
      <c r="K202" s="67"/>
      <c r="L202" s="67"/>
      <c r="M202" s="67"/>
      <c r="N202" s="67"/>
      <c r="O202" s="67"/>
      <c r="P202" s="67"/>
      <c r="Q202" s="67"/>
    </row>
    <row r="203" spans="2:17" x14ac:dyDescent="0.2">
      <c r="B203" s="86"/>
      <c r="C203" s="86"/>
      <c r="D203" s="205"/>
      <c r="E203" s="86"/>
      <c r="F203" s="86"/>
      <c r="G203" s="205"/>
      <c r="H203" s="86"/>
      <c r="I203" s="67"/>
      <c r="J203" s="67"/>
      <c r="K203" s="67"/>
      <c r="L203" s="67"/>
      <c r="M203" s="67"/>
      <c r="N203" s="67"/>
      <c r="O203" s="67"/>
      <c r="P203" s="67"/>
      <c r="Q203" s="67"/>
    </row>
    <row r="204" spans="2:17" x14ac:dyDescent="0.2">
      <c r="B204" s="86"/>
      <c r="C204" s="86"/>
      <c r="D204" s="205"/>
      <c r="E204" s="86"/>
      <c r="F204" s="86"/>
      <c r="G204" s="205"/>
      <c r="H204" s="86"/>
      <c r="I204" s="67"/>
      <c r="J204" s="67"/>
      <c r="K204" s="67"/>
      <c r="L204" s="67"/>
      <c r="M204" s="67"/>
      <c r="N204" s="67"/>
      <c r="O204" s="67"/>
      <c r="P204" s="67"/>
      <c r="Q204" s="67"/>
    </row>
    <row r="205" spans="2:17" x14ac:dyDescent="0.2">
      <c r="B205" s="86"/>
      <c r="C205" s="86"/>
      <c r="D205" s="205"/>
      <c r="E205" s="86"/>
      <c r="F205" s="86"/>
      <c r="G205" s="205"/>
      <c r="H205" s="86"/>
      <c r="I205" s="67"/>
      <c r="J205" s="67"/>
      <c r="K205" s="67"/>
      <c r="L205" s="67"/>
      <c r="M205" s="67"/>
      <c r="N205" s="67"/>
      <c r="O205" s="67"/>
      <c r="P205" s="67"/>
      <c r="Q205" s="67"/>
    </row>
    <row r="206" spans="2:17" x14ac:dyDescent="0.2">
      <c r="B206" s="86"/>
      <c r="C206" s="86"/>
      <c r="D206" s="205"/>
      <c r="E206" s="86"/>
      <c r="F206" s="86"/>
      <c r="G206" s="205"/>
      <c r="H206" s="86"/>
      <c r="I206" s="67"/>
      <c r="J206" s="67"/>
      <c r="K206" s="67"/>
      <c r="L206" s="67"/>
      <c r="M206" s="67"/>
      <c r="N206" s="67"/>
      <c r="O206" s="67"/>
      <c r="P206" s="67"/>
      <c r="Q206" s="67"/>
    </row>
    <row r="207" spans="2:17" x14ac:dyDescent="0.2">
      <c r="B207" s="86"/>
      <c r="C207" s="86"/>
      <c r="D207" s="205"/>
      <c r="E207" s="86"/>
      <c r="F207" s="86"/>
      <c r="G207" s="205"/>
      <c r="H207" s="86"/>
      <c r="I207" s="67"/>
      <c r="J207" s="67"/>
      <c r="K207" s="67"/>
      <c r="L207" s="67"/>
      <c r="M207" s="67"/>
      <c r="N207" s="67"/>
      <c r="O207" s="67"/>
      <c r="P207" s="67"/>
      <c r="Q207" s="67"/>
    </row>
    <row r="208" spans="2:17" x14ac:dyDescent="0.2">
      <c r="B208" s="86"/>
      <c r="C208" s="86"/>
      <c r="D208" s="205"/>
      <c r="E208" s="86"/>
      <c r="F208" s="86"/>
      <c r="G208" s="205"/>
      <c r="H208" s="86"/>
      <c r="I208" s="67"/>
      <c r="J208" s="67"/>
      <c r="K208" s="67"/>
      <c r="L208" s="67"/>
      <c r="M208" s="67"/>
      <c r="N208" s="67"/>
      <c r="O208" s="67"/>
      <c r="P208" s="67"/>
      <c r="Q208" s="67"/>
    </row>
    <row r="209" spans="2:17" x14ac:dyDescent="0.2">
      <c r="B209" s="86"/>
      <c r="C209" s="86"/>
      <c r="D209" s="205"/>
      <c r="E209" s="86"/>
      <c r="F209" s="86"/>
      <c r="G209" s="205"/>
      <c r="H209" s="86"/>
      <c r="I209" s="67"/>
      <c r="J209" s="67"/>
      <c r="K209" s="67"/>
      <c r="L209" s="67"/>
      <c r="M209" s="67"/>
      <c r="N209" s="67"/>
      <c r="O209" s="67"/>
      <c r="P209" s="67"/>
      <c r="Q209" s="67"/>
    </row>
    <row r="210" spans="2:17" x14ac:dyDescent="0.2">
      <c r="B210" s="86"/>
      <c r="C210" s="86"/>
      <c r="D210" s="205"/>
      <c r="E210" s="86"/>
      <c r="F210" s="86"/>
      <c r="G210" s="205"/>
      <c r="H210" s="86"/>
      <c r="I210" s="67"/>
      <c r="J210" s="67"/>
      <c r="K210" s="67"/>
      <c r="L210" s="67"/>
      <c r="M210" s="67"/>
      <c r="N210" s="67"/>
      <c r="O210" s="67"/>
      <c r="P210" s="67"/>
      <c r="Q210" s="67"/>
    </row>
    <row r="211" spans="2:17" x14ac:dyDescent="0.2">
      <c r="B211" s="86"/>
      <c r="C211" s="86"/>
      <c r="D211" s="205"/>
      <c r="E211" s="86"/>
      <c r="F211" s="86"/>
      <c r="G211" s="205"/>
      <c r="H211" s="86"/>
      <c r="I211" s="67"/>
      <c r="J211" s="67"/>
      <c r="K211" s="67"/>
      <c r="L211" s="67"/>
      <c r="M211" s="67"/>
      <c r="N211" s="67"/>
      <c r="O211" s="67"/>
      <c r="P211" s="67"/>
      <c r="Q211" s="67"/>
    </row>
    <row r="212" spans="2:17" x14ac:dyDescent="0.2">
      <c r="B212" s="86"/>
      <c r="C212" s="86"/>
      <c r="D212" s="205"/>
      <c r="E212" s="86"/>
      <c r="F212" s="86"/>
      <c r="G212" s="205"/>
      <c r="H212" s="86"/>
      <c r="I212" s="67"/>
      <c r="J212" s="67"/>
      <c r="K212" s="67"/>
      <c r="L212" s="67"/>
      <c r="M212" s="67"/>
      <c r="N212" s="67"/>
      <c r="O212" s="67"/>
      <c r="P212" s="67"/>
      <c r="Q212" s="67"/>
    </row>
    <row r="213" spans="2:17" x14ac:dyDescent="0.2">
      <c r="B213" s="86"/>
      <c r="C213" s="86"/>
      <c r="D213" s="205"/>
      <c r="E213" s="86"/>
      <c r="F213" s="86"/>
      <c r="G213" s="205"/>
      <c r="H213" s="86"/>
      <c r="I213" s="67"/>
      <c r="J213" s="67"/>
      <c r="K213" s="67"/>
      <c r="L213" s="67"/>
      <c r="M213" s="67"/>
      <c r="N213" s="67"/>
      <c r="O213" s="67"/>
      <c r="P213" s="67"/>
      <c r="Q213" s="67"/>
    </row>
    <row r="214" spans="2:17" x14ac:dyDescent="0.2">
      <c r="B214" s="86"/>
      <c r="C214" s="86"/>
      <c r="D214" s="205"/>
      <c r="E214" s="86"/>
      <c r="F214" s="86"/>
      <c r="G214" s="205"/>
      <c r="H214" s="86"/>
      <c r="I214" s="67"/>
      <c r="J214" s="67"/>
      <c r="K214" s="67"/>
      <c r="L214" s="67"/>
      <c r="M214" s="67"/>
      <c r="N214" s="67"/>
      <c r="O214" s="67"/>
      <c r="P214" s="67"/>
      <c r="Q214" s="67"/>
    </row>
    <row r="215" spans="2:17" x14ac:dyDescent="0.2">
      <c r="B215" s="86"/>
      <c r="C215" s="86"/>
      <c r="D215" s="205"/>
      <c r="E215" s="86"/>
      <c r="F215" s="86"/>
      <c r="G215" s="205"/>
      <c r="H215" s="86"/>
      <c r="I215" s="67"/>
      <c r="J215" s="67"/>
      <c r="K215" s="67"/>
      <c r="L215" s="67"/>
      <c r="M215" s="67"/>
      <c r="N215" s="67"/>
      <c r="O215" s="67"/>
      <c r="P215" s="67"/>
      <c r="Q215" s="67"/>
    </row>
    <row r="216" spans="2:17" x14ac:dyDescent="0.2">
      <c r="B216" s="86"/>
      <c r="C216" s="86"/>
      <c r="D216" s="205"/>
      <c r="E216" s="86"/>
      <c r="F216" s="86"/>
      <c r="G216" s="205"/>
      <c r="H216" s="86"/>
      <c r="I216" s="67"/>
      <c r="J216" s="67"/>
      <c r="K216" s="67"/>
      <c r="L216" s="67"/>
      <c r="M216" s="67"/>
      <c r="N216" s="67"/>
      <c r="O216" s="67"/>
      <c r="P216" s="67"/>
      <c r="Q216" s="67"/>
    </row>
    <row r="217" spans="2:17" x14ac:dyDescent="0.2">
      <c r="B217" s="86"/>
      <c r="C217" s="86"/>
      <c r="D217" s="205"/>
      <c r="E217" s="86"/>
      <c r="F217" s="86"/>
      <c r="G217" s="205"/>
      <c r="H217" s="86"/>
      <c r="I217" s="67"/>
      <c r="J217" s="67"/>
      <c r="K217" s="67"/>
      <c r="L217" s="67"/>
      <c r="M217" s="67"/>
      <c r="N217" s="67"/>
      <c r="O217" s="67"/>
      <c r="P217" s="67"/>
      <c r="Q217" s="67"/>
    </row>
    <row r="218" spans="2:17" x14ac:dyDescent="0.2">
      <c r="B218" s="86"/>
      <c r="C218" s="86"/>
      <c r="D218" s="205"/>
      <c r="E218" s="86"/>
      <c r="F218" s="86"/>
      <c r="G218" s="205"/>
      <c r="H218" s="86"/>
      <c r="I218" s="67"/>
      <c r="J218" s="67"/>
      <c r="K218" s="67"/>
      <c r="L218" s="67"/>
      <c r="M218" s="67"/>
      <c r="N218" s="67"/>
      <c r="O218" s="67"/>
      <c r="P218" s="67"/>
      <c r="Q218" s="67"/>
    </row>
    <row r="219" spans="2:17" x14ac:dyDescent="0.2">
      <c r="B219" s="86"/>
      <c r="C219" s="86"/>
      <c r="D219" s="205"/>
      <c r="E219" s="86"/>
      <c r="F219" s="86"/>
      <c r="G219" s="205"/>
      <c r="H219" s="86"/>
      <c r="I219" s="67"/>
      <c r="J219" s="67"/>
      <c r="K219" s="67"/>
      <c r="L219" s="67"/>
      <c r="M219" s="67"/>
      <c r="N219" s="67"/>
      <c r="O219" s="67"/>
      <c r="P219" s="67"/>
      <c r="Q219" s="67"/>
    </row>
    <row r="220" spans="2:17" x14ac:dyDescent="0.2">
      <c r="B220" s="86"/>
      <c r="C220" s="86"/>
      <c r="D220" s="205"/>
      <c r="E220" s="86"/>
      <c r="F220" s="86"/>
      <c r="G220" s="205"/>
      <c r="H220" s="86"/>
      <c r="I220" s="67"/>
      <c r="J220" s="67"/>
      <c r="K220" s="67"/>
      <c r="L220" s="67"/>
      <c r="M220" s="67"/>
      <c r="N220" s="67"/>
      <c r="O220" s="67"/>
      <c r="P220" s="67"/>
      <c r="Q220" s="67"/>
    </row>
    <row r="221" spans="2:17" x14ac:dyDescent="0.2">
      <c r="B221" s="86"/>
      <c r="C221" s="86"/>
      <c r="D221" s="205"/>
      <c r="E221" s="86"/>
      <c r="F221" s="86"/>
      <c r="G221" s="205"/>
      <c r="H221" s="86"/>
      <c r="I221" s="67"/>
      <c r="J221" s="67"/>
      <c r="K221" s="67"/>
      <c r="L221" s="67"/>
      <c r="M221" s="67"/>
      <c r="N221" s="67"/>
      <c r="O221" s="67"/>
      <c r="P221" s="67"/>
      <c r="Q221" s="67"/>
    </row>
    <row r="222" spans="2:17" x14ac:dyDescent="0.2">
      <c r="B222" s="86"/>
      <c r="C222" s="86"/>
      <c r="D222" s="205"/>
      <c r="E222" s="86"/>
      <c r="F222" s="86"/>
      <c r="G222" s="205"/>
      <c r="H222" s="86"/>
      <c r="I222" s="67"/>
      <c r="J222" s="67"/>
      <c r="K222" s="67"/>
      <c r="L222" s="67"/>
      <c r="M222" s="67"/>
      <c r="N222" s="67"/>
      <c r="O222" s="67"/>
      <c r="P222" s="67"/>
      <c r="Q222" s="67"/>
    </row>
    <row r="223" spans="2:17" x14ac:dyDescent="0.2">
      <c r="B223" s="86"/>
      <c r="C223" s="86"/>
      <c r="D223" s="205"/>
      <c r="E223" s="86"/>
      <c r="F223" s="86"/>
      <c r="G223" s="205"/>
      <c r="H223" s="86"/>
      <c r="I223" s="67"/>
      <c r="J223" s="67"/>
      <c r="K223" s="67"/>
      <c r="L223" s="67"/>
      <c r="M223" s="67"/>
      <c r="N223" s="67"/>
      <c r="O223" s="67"/>
      <c r="P223" s="67"/>
      <c r="Q223" s="67"/>
    </row>
    <row r="224" spans="2:17" x14ac:dyDescent="0.2">
      <c r="B224" s="86"/>
      <c r="C224" s="86"/>
      <c r="D224" s="205"/>
      <c r="E224" s="86"/>
      <c r="F224" s="86"/>
      <c r="G224" s="205"/>
      <c r="H224" s="86"/>
      <c r="I224" s="67"/>
      <c r="J224" s="67"/>
      <c r="K224" s="67"/>
      <c r="L224" s="67"/>
      <c r="M224" s="67"/>
      <c r="N224" s="67"/>
      <c r="O224" s="67"/>
      <c r="P224" s="67"/>
      <c r="Q224" s="67"/>
    </row>
    <row r="225" spans="2:17" x14ac:dyDescent="0.2">
      <c r="B225" s="86"/>
      <c r="C225" s="86"/>
      <c r="D225" s="205"/>
      <c r="E225" s="86"/>
      <c r="F225" s="86"/>
      <c r="G225" s="205"/>
      <c r="H225" s="86"/>
      <c r="I225" s="67"/>
      <c r="J225" s="67"/>
      <c r="K225" s="67"/>
      <c r="L225" s="67"/>
      <c r="M225" s="67"/>
      <c r="N225" s="67"/>
      <c r="O225" s="67"/>
      <c r="P225" s="67"/>
      <c r="Q225" s="67"/>
    </row>
    <row r="226" spans="2:17" x14ac:dyDescent="0.2">
      <c r="B226" s="86"/>
      <c r="C226" s="86"/>
      <c r="D226" s="205"/>
      <c r="E226" s="86"/>
      <c r="F226" s="86"/>
      <c r="G226" s="205"/>
      <c r="H226" s="86"/>
      <c r="I226" s="67"/>
      <c r="J226" s="67"/>
      <c r="K226" s="67"/>
      <c r="L226" s="67"/>
      <c r="M226" s="67"/>
      <c r="N226" s="67"/>
      <c r="O226" s="67"/>
      <c r="P226" s="67"/>
      <c r="Q226" s="67"/>
    </row>
    <row r="227" spans="2:17" x14ac:dyDescent="0.2">
      <c r="B227" s="86"/>
      <c r="C227" s="86"/>
      <c r="D227" s="205"/>
      <c r="E227" s="86"/>
      <c r="F227" s="86"/>
      <c r="G227" s="205"/>
      <c r="H227" s="86"/>
      <c r="I227" s="67"/>
      <c r="J227" s="67"/>
      <c r="K227" s="67"/>
      <c r="L227" s="67"/>
      <c r="M227" s="67"/>
      <c r="N227" s="67"/>
      <c r="O227" s="67"/>
      <c r="P227" s="67"/>
      <c r="Q227" s="67"/>
    </row>
    <row r="228" spans="2:17" x14ac:dyDescent="0.2">
      <c r="B228" s="86"/>
      <c r="C228" s="86"/>
      <c r="D228" s="205"/>
      <c r="E228" s="86"/>
      <c r="F228" s="86"/>
      <c r="G228" s="205"/>
      <c r="H228" s="86"/>
      <c r="I228" s="67"/>
      <c r="J228" s="67"/>
      <c r="K228" s="67"/>
      <c r="L228" s="67"/>
      <c r="M228" s="67"/>
      <c r="N228" s="67"/>
      <c r="O228" s="67"/>
      <c r="P228" s="67"/>
      <c r="Q228" s="67"/>
    </row>
    <row r="229" spans="2:17" x14ac:dyDescent="0.2">
      <c r="B229" s="86"/>
      <c r="C229" s="86"/>
      <c r="D229" s="205"/>
      <c r="E229" s="86"/>
      <c r="F229" s="86"/>
      <c r="G229" s="205"/>
      <c r="H229" s="86"/>
      <c r="I229" s="67"/>
      <c r="J229" s="67"/>
      <c r="K229" s="67"/>
      <c r="L229" s="67"/>
      <c r="M229" s="67"/>
      <c r="N229" s="67"/>
      <c r="O229" s="67"/>
      <c r="P229" s="67"/>
      <c r="Q229" s="67"/>
    </row>
    <row r="230" spans="2:17" x14ac:dyDescent="0.2">
      <c r="B230" s="86"/>
      <c r="C230" s="86"/>
      <c r="D230" s="205"/>
      <c r="E230" s="86"/>
      <c r="F230" s="86"/>
      <c r="G230" s="205"/>
      <c r="H230" s="86"/>
      <c r="I230" s="67"/>
      <c r="J230" s="67"/>
      <c r="K230" s="67"/>
      <c r="L230" s="67"/>
      <c r="M230" s="67"/>
      <c r="N230" s="67"/>
      <c r="O230" s="67"/>
      <c r="P230" s="67"/>
      <c r="Q230" s="67"/>
    </row>
    <row r="231" spans="2:17" x14ac:dyDescent="0.2">
      <c r="B231" s="86"/>
      <c r="C231" s="86"/>
      <c r="D231" s="205"/>
      <c r="E231" s="86"/>
      <c r="F231" s="86"/>
      <c r="G231" s="205"/>
      <c r="H231" s="86"/>
      <c r="I231" s="67"/>
      <c r="J231" s="67"/>
      <c r="K231" s="67"/>
      <c r="L231" s="67"/>
      <c r="M231" s="67"/>
      <c r="N231" s="67"/>
      <c r="O231" s="67"/>
      <c r="P231" s="67"/>
      <c r="Q231" s="67"/>
    </row>
    <row r="232" spans="2:17" x14ac:dyDescent="0.2">
      <c r="B232" s="86"/>
      <c r="C232" s="86"/>
      <c r="D232" s="205"/>
      <c r="E232" s="86"/>
      <c r="F232" s="86"/>
      <c r="G232" s="205"/>
      <c r="H232" s="86"/>
      <c r="I232" s="67"/>
      <c r="J232" s="67"/>
      <c r="K232" s="67"/>
      <c r="L232" s="67"/>
      <c r="M232" s="67"/>
      <c r="N232" s="67"/>
      <c r="O232" s="67"/>
      <c r="P232" s="67"/>
      <c r="Q232" s="67"/>
    </row>
    <row r="233" spans="2:17" x14ac:dyDescent="0.2">
      <c r="B233" s="86"/>
      <c r="C233" s="86"/>
      <c r="D233" s="205"/>
      <c r="E233" s="86"/>
      <c r="F233" s="86"/>
      <c r="G233" s="205"/>
      <c r="H233" s="86"/>
      <c r="I233" s="67"/>
      <c r="J233" s="67"/>
      <c r="K233" s="67"/>
      <c r="L233" s="67"/>
      <c r="M233" s="67"/>
      <c r="N233" s="67"/>
      <c r="O233" s="67"/>
      <c r="P233" s="67"/>
      <c r="Q233" s="67"/>
    </row>
    <row r="234" spans="2:17" x14ac:dyDescent="0.2">
      <c r="B234" s="86"/>
      <c r="C234" s="86"/>
      <c r="D234" s="205"/>
      <c r="E234" s="86"/>
      <c r="F234" s="86"/>
      <c r="G234" s="205"/>
      <c r="H234" s="86"/>
      <c r="I234" s="67"/>
      <c r="J234" s="67"/>
      <c r="K234" s="67"/>
      <c r="L234" s="67"/>
      <c r="M234" s="67"/>
      <c r="N234" s="67"/>
      <c r="O234" s="67"/>
      <c r="P234" s="67"/>
      <c r="Q234" s="67"/>
    </row>
    <row r="235" spans="2:17" x14ac:dyDescent="0.2">
      <c r="B235" s="86"/>
      <c r="C235" s="86"/>
      <c r="D235" s="205"/>
      <c r="E235" s="86"/>
      <c r="F235" s="86"/>
      <c r="G235" s="205"/>
      <c r="H235" s="86"/>
      <c r="I235" s="67"/>
      <c r="J235" s="67"/>
      <c r="K235" s="67"/>
      <c r="L235" s="67"/>
      <c r="M235" s="67"/>
      <c r="N235" s="67"/>
      <c r="O235" s="67"/>
      <c r="P235" s="67"/>
      <c r="Q235" s="67"/>
    </row>
    <row r="236" spans="2:17" x14ac:dyDescent="0.2">
      <c r="B236" s="86"/>
      <c r="C236" s="86"/>
      <c r="D236" s="205"/>
      <c r="E236" s="86"/>
      <c r="F236" s="86"/>
      <c r="G236" s="205"/>
      <c r="H236" s="86"/>
      <c r="I236" s="67"/>
      <c r="J236" s="67"/>
      <c r="K236" s="67"/>
      <c r="L236" s="67"/>
      <c r="M236" s="67"/>
      <c r="N236" s="67"/>
      <c r="O236" s="67"/>
      <c r="P236" s="67"/>
      <c r="Q236" s="67"/>
    </row>
    <row r="237" spans="2:17" x14ac:dyDescent="0.2">
      <c r="B237" s="86"/>
      <c r="C237" s="86"/>
      <c r="D237" s="205"/>
      <c r="E237" s="86"/>
      <c r="F237" s="86"/>
      <c r="G237" s="205"/>
      <c r="H237" s="86"/>
      <c r="I237" s="67"/>
      <c r="J237" s="67"/>
      <c r="K237" s="67"/>
      <c r="L237" s="67"/>
      <c r="M237" s="67"/>
      <c r="N237" s="67"/>
      <c r="O237" s="67"/>
      <c r="P237" s="67"/>
      <c r="Q237" s="67"/>
    </row>
    <row r="238" spans="2:17" x14ac:dyDescent="0.2">
      <c r="B238" s="86"/>
      <c r="C238" s="86"/>
      <c r="D238" s="205"/>
      <c r="E238" s="86"/>
      <c r="F238" s="86"/>
      <c r="G238" s="205"/>
      <c r="H238" s="86"/>
      <c r="I238" s="67"/>
      <c r="J238" s="67"/>
      <c r="K238" s="67"/>
      <c r="L238" s="67"/>
      <c r="M238" s="67"/>
      <c r="N238" s="67"/>
      <c r="O238" s="67"/>
      <c r="P238" s="67"/>
      <c r="Q238" s="67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6" sqref="A6"/>
    </sheetView>
  </sheetViews>
  <sheetFormatPr defaultRowHeight="12.75" x14ac:dyDescent="0.2"/>
  <cols>
    <col min="1" max="1" width="66" style="50" bestFit="1" customWidth="1"/>
    <col min="2" max="2" width="12.7109375" style="69" customWidth="1"/>
    <col min="3" max="3" width="14.28515625" style="69" customWidth="1"/>
    <col min="4" max="4" width="10.28515625" style="185" customWidth="1"/>
    <col min="5" max="16384" width="9.140625" style="5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31.01.2016</v>
      </c>
      <c r="B2" s="3"/>
      <c r="C2" s="3"/>
      <c r="D2" s="3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ht="18.75" x14ac:dyDescent="0.3">
      <c r="A3" s="2" t="s">
        <v>88</v>
      </c>
      <c r="B3" s="2"/>
      <c r="C3" s="2"/>
      <c r="D3" s="2"/>
    </row>
    <row r="4" spans="1:19" x14ac:dyDescent="0.2">
      <c r="B4" s="146" t="s">
        <v>187</v>
      </c>
      <c r="C4" s="86"/>
      <c r="D4" s="205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9" s="157" customFormat="1" x14ac:dyDescent="0.2">
      <c r="B5" s="228"/>
      <c r="C5" s="228"/>
      <c r="D5" s="101" t="s">
        <v>188</v>
      </c>
    </row>
    <row r="6" spans="1:19" s="152" customFormat="1" x14ac:dyDescent="0.2">
      <c r="A6" s="53"/>
      <c r="B6" s="25" t="s">
        <v>173</v>
      </c>
      <c r="C6" s="25" t="s">
        <v>3</v>
      </c>
      <c r="D6" s="127" t="s">
        <v>67</v>
      </c>
    </row>
    <row r="7" spans="1:19" s="107" customFormat="1" ht="15.75" x14ac:dyDescent="0.2">
      <c r="A7" s="83" t="s">
        <v>172</v>
      </c>
      <c r="B7" s="84">
        <f t="shared" ref="B7:D7" si="0">SUM(B8:B26)</f>
        <v>65410.291921960008</v>
      </c>
      <c r="C7" s="84">
        <f t="shared" si="0"/>
        <v>1645184.5526491001</v>
      </c>
      <c r="D7" s="208">
        <f t="shared" si="0"/>
        <v>0.99999999999999989</v>
      </c>
    </row>
    <row r="8" spans="1:19" s="257" customFormat="1" ht="15" x14ac:dyDescent="0.2">
      <c r="A8" s="254" t="s">
        <v>35</v>
      </c>
      <c r="B8" s="255">
        <v>29428.857605919999</v>
      </c>
      <c r="C8" s="255">
        <v>740187.82843803999</v>
      </c>
      <c r="D8" s="256">
        <v>0.44991199999999998</v>
      </c>
    </row>
    <row r="9" spans="1:19" s="257" customFormat="1" ht="15" x14ac:dyDescent="0.2">
      <c r="A9" s="254" t="s">
        <v>145</v>
      </c>
      <c r="B9" s="255">
        <v>3877.6870162599998</v>
      </c>
      <c r="C9" s="255">
        <v>97530.688086720009</v>
      </c>
      <c r="D9" s="256">
        <v>5.9283000000000002E-2</v>
      </c>
    </row>
    <row r="10" spans="1:19" s="257" customFormat="1" ht="15" x14ac:dyDescent="0.2">
      <c r="A10" s="254" t="s">
        <v>91</v>
      </c>
      <c r="B10" s="255">
        <v>283.98775449999999</v>
      </c>
      <c r="C10" s="255">
        <v>7142.7944000000007</v>
      </c>
      <c r="D10" s="256">
        <v>4.3420000000000004E-3</v>
      </c>
    </row>
    <row r="11" spans="1:19" s="257" customFormat="1" ht="15" x14ac:dyDescent="0.2">
      <c r="A11" s="254" t="s">
        <v>62</v>
      </c>
      <c r="B11" s="255">
        <v>12438.569121050001</v>
      </c>
      <c r="C11" s="255">
        <v>312852.01722333999</v>
      </c>
      <c r="D11" s="256">
        <v>0.190162</v>
      </c>
    </row>
    <row r="12" spans="1:19" s="257" customFormat="1" ht="15" x14ac:dyDescent="0.2">
      <c r="A12" s="254" t="s">
        <v>157</v>
      </c>
      <c r="B12" s="255">
        <v>19144.316685460002</v>
      </c>
      <c r="C12" s="255">
        <v>481513.43094137002</v>
      </c>
      <c r="D12" s="256">
        <v>0.29268</v>
      </c>
    </row>
    <row r="13" spans="1:19" s="262" customFormat="1" ht="15" x14ac:dyDescent="0.25">
      <c r="A13" s="258" t="s">
        <v>129</v>
      </c>
      <c r="B13" s="259">
        <v>236.87373876999999</v>
      </c>
      <c r="C13" s="259">
        <v>5957.7935596300003</v>
      </c>
      <c r="D13" s="260">
        <v>3.6210000000000001E-3</v>
      </c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</row>
    <row r="14" spans="1:19" x14ac:dyDescent="0.2">
      <c r="B14" s="86"/>
      <c r="C14" s="86"/>
      <c r="D14" s="205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1:19" x14ac:dyDescent="0.2">
      <c r="B15" s="86"/>
      <c r="C15" s="86"/>
      <c r="D15" s="205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1:19" x14ac:dyDescent="0.2">
      <c r="B16" s="86"/>
      <c r="C16" s="86"/>
      <c r="D16" s="205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spans="2:17" x14ac:dyDescent="0.2">
      <c r="B17" s="86"/>
      <c r="C17" s="86"/>
      <c r="D17" s="205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2:17" x14ac:dyDescent="0.2">
      <c r="B18" s="86"/>
      <c r="C18" s="86"/>
      <c r="D18" s="205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2:17" x14ac:dyDescent="0.2">
      <c r="B19" s="86"/>
      <c r="C19" s="86"/>
      <c r="D19" s="205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2:17" x14ac:dyDescent="0.2">
      <c r="B20" s="86"/>
      <c r="C20" s="86"/>
      <c r="D20" s="205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2:17" x14ac:dyDescent="0.2">
      <c r="B21" s="86"/>
      <c r="C21" s="86"/>
      <c r="D21" s="205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2:17" x14ac:dyDescent="0.2">
      <c r="B22" s="86"/>
      <c r="C22" s="86"/>
      <c r="D22" s="205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2:17" x14ac:dyDescent="0.2">
      <c r="B23" s="86"/>
      <c r="C23" s="86"/>
      <c r="D23" s="205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2:17" x14ac:dyDescent="0.2">
      <c r="B24" s="86"/>
      <c r="C24" s="86"/>
      <c r="D24" s="205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2:17" x14ac:dyDescent="0.2">
      <c r="B25" s="86"/>
      <c r="C25" s="86"/>
      <c r="D25" s="205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2:17" x14ac:dyDescent="0.2">
      <c r="B26" s="86"/>
      <c r="C26" s="86"/>
      <c r="D26" s="205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2:17" x14ac:dyDescent="0.2">
      <c r="B27" s="86"/>
      <c r="C27" s="86"/>
      <c r="D27" s="205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2:17" x14ac:dyDescent="0.2">
      <c r="B28" s="86"/>
      <c r="C28" s="86"/>
      <c r="D28" s="205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2:17" x14ac:dyDescent="0.2">
      <c r="B29" s="86"/>
      <c r="C29" s="86"/>
      <c r="D29" s="205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2:17" x14ac:dyDescent="0.2">
      <c r="B30" s="86"/>
      <c r="C30" s="86"/>
      <c r="D30" s="205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2:17" x14ac:dyDescent="0.2">
      <c r="B31" s="86"/>
      <c r="C31" s="86"/>
      <c r="D31" s="205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2:17" x14ac:dyDescent="0.2">
      <c r="B32" s="86"/>
      <c r="C32" s="86"/>
      <c r="D32" s="205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2:17" x14ac:dyDescent="0.2">
      <c r="B33" s="86"/>
      <c r="C33" s="86"/>
      <c r="D33" s="205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2:17" x14ac:dyDescent="0.2">
      <c r="B34" s="86"/>
      <c r="C34" s="86"/>
      <c r="D34" s="205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2:17" x14ac:dyDescent="0.2">
      <c r="B35" s="86"/>
      <c r="C35" s="86"/>
      <c r="D35" s="205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2:17" x14ac:dyDescent="0.2">
      <c r="B36" s="86"/>
      <c r="C36" s="86"/>
      <c r="D36" s="205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2:17" x14ac:dyDescent="0.2">
      <c r="B37" s="86"/>
      <c r="C37" s="86"/>
      <c r="D37" s="205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2:17" x14ac:dyDescent="0.2">
      <c r="B38" s="86"/>
      <c r="C38" s="86"/>
      <c r="D38" s="205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2:17" x14ac:dyDescent="0.2">
      <c r="B39" s="86"/>
      <c r="C39" s="86"/>
      <c r="D39" s="205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2:17" x14ac:dyDescent="0.2">
      <c r="B40" s="86"/>
      <c r="C40" s="86"/>
      <c r="D40" s="205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2:17" x14ac:dyDescent="0.2">
      <c r="B41" s="86"/>
      <c r="C41" s="86"/>
      <c r="D41" s="205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2:17" x14ac:dyDescent="0.2">
      <c r="B42" s="86"/>
      <c r="C42" s="86"/>
      <c r="D42" s="205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2:17" x14ac:dyDescent="0.2">
      <c r="B43" s="86"/>
      <c r="C43" s="86"/>
      <c r="D43" s="205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2:17" x14ac:dyDescent="0.2">
      <c r="B44" s="86"/>
      <c r="C44" s="86"/>
      <c r="D44" s="205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2:17" x14ac:dyDescent="0.2">
      <c r="B45" s="86"/>
      <c r="C45" s="86"/>
      <c r="D45" s="205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2:17" x14ac:dyDescent="0.2">
      <c r="B46" s="86"/>
      <c r="C46" s="86"/>
      <c r="D46" s="205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2:17" x14ac:dyDescent="0.2">
      <c r="B47" s="86"/>
      <c r="C47" s="86"/>
      <c r="D47" s="205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2:17" x14ac:dyDescent="0.2">
      <c r="B48" s="86"/>
      <c r="C48" s="86"/>
      <c r="D48" s="205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2:17" x14ac:dyDescent="0.2">
      <c r="B49" s="86"/>
      <c r="C49" s="86"/>
      <c r="D49" s="205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2:17" x14ac:dyDescent="0.2">
      <c r="B50" s="86"/>
      <c r="C50" s="86"/>
      <c r="D50" s="205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2:17" x14ac:dyDescent="0.2">
      <c r="B51" s="86"/>
      <c r="C51" s="86"/>
      <c r="D51" s="205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 x14ac:dyDescent="0.2">
      <c r="B52" s="86"/>
      <c r="C52" s="86"/>
      <c r="D52" s="205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2:17" x14ac:dyDescent="0.2">
      <c r="B53" s="86"/>
      <c r="C53" s="86"/>
      <c r="D53" s="205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2:17" x14ac:dyDescent="0.2">
      <c r="B54" s="86"/>
      <c r="C54" s="86"/>
      <c r="D54" s="205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2:17" x14ac:dyDescent="0.2">
      <c r="B55" s="86"/>
      <c r="C55" s="86"/>
      <c r="D55" s="205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2:17" x14ac:dyDescent="0.2">
      <c r="B56" s="86"/>
      <c r="C56" s="86"/>
      <c r="D56" s="205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2:17" x14ac:dyDescent="0.2">
      <c r="B57" s="86"/>
      <c r="C57" s="86"/>
      <c r="D57" s="205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2:17" x14ac:dyDescent="0.2">
      <c r="B58" s="86"/>
      <c r="C58" s="86"/>
      <c r="D58" s="205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2:17" x14ac:dyDescent="0.2">
      <c r="B59" s="86"/>
      <c r="C59" s="86"/>
      <c r="D59" s="205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2:17" x14ac:dyDescent="0.2">
      <c r="B60" s="86"/>
      <c r="C60" s="86"/>
      <c r="D60" s="205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2:17" x14ac:dyDescent="0.2">
      <c r="B61" s="86"/>
      <c r="C61" s="86"/>
      <c r="D61" s="205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2:17" x14ac:dyDescent="0.2">
      <c r="B62" s="86"/>
      <c r="C62" s="86"/>
      <c r="D62" s="205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2:17" x14ac:dyDescent="0.2">
      <c r="B63" s="86"/>
      <c r="C63" s="86"/>
      <c r="D63" s="205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2:17" x14ac:dyDescent="0.2">
      <c r="B64" s="86"/>
      <c r="C64" s="86"/>
      <c r="D64" s="205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2:17" x14ac:dyDescent="0.2">
      <c r="B65" s="86"/>
      <c r="C65" s="86"/>
      <c r="D65" s="205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2:17" x14ac:dyDescent="0.2">
      <c r="B66" s="86"/>
      <c r="C66" s="86"/>
      <c r="D66" s="205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2:17" x14ac:dyDescent="0.2">
      <c r="B67" s="86"/>
      <c r="C67" s="86"/>
      <c r="D67" s="205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2:17" x14ac:dyDescent="0.2">
      <c r="B68" s="86"/>
      <c r="C68" s="86"/>
      <c r="D68" s="205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2:17" x14ac:dyDescent="0.2">
      <c r="B69" s="86"/>
      <c r="C69" s="86"/>
      <c r="D69" s="205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2:17" x14ac:dyDescent="0.2">
      <c r="B70" s="86"/>
      <c r="C70" s="86"/>
      <c r="D70" s="205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2:17" x14ac:dyDescent="0.2">
      <c r="B71" s="86"/>
      <c r="C71" s="86"/>
      <c r="D71" s="205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2:17" x14ac:dyDescent="0.2">
      <c r="B72" s="86"/>
      <c r="C72" s="86"/>
      <c r="D72" s="205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2:17" x14ac:dyDescent="0.2">
      <c r="B73" s="86"/>
      <c r="C73" s="86"/>
      <c r="D73" s="205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2:17" x14ac:dyDescent="0.2">
      <c r="B74" s="86"/>
      <c r="C74" s="86"/>
      <c r="D74" s="205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2:17" x14ac:dyDescent="0.2">
      <c r="B75" s="86"/>
      <c r="C75" s="86"/>
      <c r="D75" s="205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2:17" x14ac:dyDescent="0.2">
      <c r="B76" s="86"/>
      <c r="C76" s="86"/>
      <c r="D76" s="205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2:17" x14ac:dyDescent="0.2">
      <c r="B77" s="86"/>
      <c r="C77" s="86"/>
      <c r="D77" s="205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2:17" x14ac:dyDescent="0.2">
      <c r="B78" s="86"/>
      <c r="C78" s="86"/>
      <c r="D78" s="205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2:17" x14ac:dyDescent="0.2">
      <c r="B79" s="86"/>
      <c r="C79" s="86"/>
      <c r="D79" s="205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2:17" x14ac:dyDescent="0.2">
      <c r="B80" s="86"/>
      <c r="C80" s="86"/>
      <c r="D80" s="205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2:17" x14ac:dyDescent="0.2">
      <c r="B81" s="86"/>
      <c r="C81" s="86"/>
      <c r="D81" s="205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2:17" x14ac:dyDescent="0.2">
      <c r="B82" s="86"/>
      <c r="C82" s="86"/>
      <c r="D82" s="205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2:17" x14ac:dyDescent="0.2">
      <c r="B83" s="86"/>
      <c r="C83" s="86"/>
      <c r="D83" s="205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2:17" x14ac:dyDescent="0.2">
      <c r="B84" s="86"/>
      <c r="C84" s="86"/>
      <c r="D84" s="205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2:17" x14ac:dyDescent="0.2">
      <c r="B85" s="86"/>
      <c r="C85" s="86"/>
      <c r="D85" s="205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2:17" x14ac:dyDescent="0.2">
      <c r="B86" s="86"/>
      <c r="C86" s="86"/>
      <c r="D86" s="205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2:17" x14ac:dyDescent="0.2">
      <c r="B87" s="86"/>
      <c r="C87" s="86"/>
      <c r="D87" s="205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2:17" x14ac:dyDescent="0.2">
      <c r="B88" s="86"/>
      <c r="C88" s="86"/>
      <c r="D88" s="205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2:17" x14ac:dyDescent="0.2">
      <c r="B89" s="86"/>
      <c r="C89" s="86"/>
      <c r="D89" s="205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2:17" x14ac:dyDescent="0.2">
      <c r="B90" s="86"/>
      <c r="C90" s="86"/>
      <c r="D90" s="205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2:17" x14ac:dyDescent="0.2">
      <c r="B91" s="86"/>
      <c r="C91" s="86"/>
      <c r="D91" s="205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2:17" x14ac:dyDescent="0.2">
      <c r="B92" s="86"/>
      <c r="C92" s="86"/>
      <c r="D92" s="205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2:17" x14ac:dyDescent="0.2">
      <c r="B93" s="86"/>
      <c r="C93" s="86"/>
      <c r="D93" s="205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2:17" x14ac:dyDescent="0.2">
      <c r="B94" s="86"/>
      <c r="C94" s="86"/>
      <c r="D94" s="205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2:17" x14ac:dyDescent="0.2">
      <c r="B95" s="86"/>
      <c r="C95" s="86"/>
      <c r="D95" s="205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2:17" x14ac:dyDescent="0.2">
      <c r="B96" s="86"/>
      <c r="C96" s="86"/>
      <c r="D96" s="205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2:17" x14ac:dyDescent="0.2">
      <c r="B97" s="86"/>
      <c r="C97" s="86"/>
      <c r="D97" s="205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2:17" x14ac:dyDescent="0.2">
      <c r="B98" s="86"/>
      <c r="C98" s="86"/>
      <c r="D98" s="205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2:17" x14ac:dyDescent="0.2">
      <c r="B99" s="86"/>
      <c r="C99" s="86"/>
      <c r="D99" s="205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2:17" x14ac:dyDescent="0.2">
      <c r="B100" s="86"/>
      <c r="C100" s="86"/>
      <c r="D100" s="205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2:17" x14ac:dyDescent="0.2">
      <c r="B101" s="86"/>
      <c r="C101" s="86"/>
      <c r="D101" s="205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2:17" x14ac:dyDescent="0.2">
      <c r="B102" s="86"/>
      <c r="C102" s="86"/>
      <c r="D102" s="205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2:17" x14ac:dyDescent="0.2">
      <c r="B103" s="86"/>
      <c r="C103" s="86"/>
      <c r="D103" s="205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2:17" x14ac:dyDescent="0.2">
      <c r="B104" s="86"/>
      <c r="C104" s="86"/>
      <c r="D104" s="205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2:17" x14ac:dyDescent="0.2">
      <c r="B105" s="86"/>
      <c r="C105" s="86"/>
      <c r="D105" s="205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 x14ac:dyDescent="0.2">
      <c r="B106" s="86"/>
      <c r="C106" s="86"/>
      <c r="D106" s="205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 x14ac:dyDescent="0.2">
      <c r="B107" s="86"/>
      <c r="C107" s="86"/>
      <c r="D107" s="205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 x14ac:dyDescent="0.2">
      <c r="B108" s="86"/>
      <c r="C108" s="86"/>
      <c r="D108" s="205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2:17" x14ac:dyDescent="0.2">
      <c r="B109" s="86"/>
      <c r="C109" s="86"/>
      <c r="D109" s="205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2:17" x14ac:dyDescent="0.2">
      <c r="B110" s="86"/>
      <c r="C110" s="86"/>
      <c r="D110" s="205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2:17" x14ac:dyDescent="0.2">
      <c r="B111" s="86"/>
      <c r="C111" s="86"/>
      <c r="D111" s="205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</row>
    <row r="112" spans="2:17" x14ac:dyDescent="0.2">
      <c r="B112" s="86"/>
      <c r="C112" s="86"/>
      <c r="D112" s="205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</row>
    <row r="113" spans="2:17" x14ac:dyDescent="0.2">
      <c r="B113" s="86"/>
      <c r="C113" s="86"/>
      <c r="D113" s="205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2:17" x14ac:dyDescent="0.2">
      <c r="B114" s="86"/>
      <c r="C114" s="86"/>
      <c r="D114" s="205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2:17" x14ac:dyDescent="0.2">
      <c r="B115" s="86"/>
      <c r="C115" s="86"/>
      <c r="D115" s="205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2:17" x14ac:dyDescent="0.2">
      <c r="B116" s="86"/>
      <c r="C116" s="86"/>
      <c r="D116" s="205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2:17" x14ac:dyDescent="0.2">
      <c r="B117" s="86"/>
      <c r="C117" s="86"/>
      <c r="D117" s="205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</row>
    <row r="118" spans="2:17" x14ac:dyDescent="0.2">
      <c r="B118" s="86"/>
      <c r="C118" s="86"/>
      <c r="D118" s="205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</row>
    <row r="119" spans="2:17" x14ac:dyDescent="0.2">
      <c r="B119" s="86"/>
      <c r="C119" s="86"/>
      <c r="D119" s="205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</row>
    <row r="120" spans="2:17" x14ac:dyDescent="0.2">
      <c r="B120" s="86"/>
      <c r="C120" s="86"/>
      <c r="D120" s="205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</row>
    <row r="121" spans="2:17" x14ac:dyDescent="0.2">
      <c r="B121" s="86"/>
      <c r="C121" s="86"/>
      <c r="D121" s="205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</row>
    <row r="122" spans="2:17" x14ac:dyDescent="0.2">
      <c r="B122" s="86"/>
      <c r="C122" s="86"/>
      <c r="D122" s="205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2:17" x14ac:dyDescent="0.2">
      <c r="B123" s="86"/>
      <c r="C123" s="86"/>
      <c r="D123" s="205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</row>
    <row r="124" spans="2:17" x14ac:dyDescent="0.2">
      <c r="B124" s="86"/>
      <c r="C124" s="86"/>
      <c r="D124" s="205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</row>
    <row r="125" spans="2:17" x14ac:dyDescent="0.2">
      <c r="B125" s="86"/>
      <c r="C125" s="86"/>
      <c r="D125" s="205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</row>
    <row r="126" spans="2:17" x14ac:dyDescent="0.2">
      <c r="B126" s="86"/>
      <c r="C126" s="86"/>
      <c r="D126" s="205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</row>
    <row r="127" spans="2:17" x14ac:dyDescent="0.2">
      <c r="B127" s="86"/>
      <c r="C127" s="86"/>
      <c r="D127" s="205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</row>
    <row r="128" spans="2:17" x14ac:dyDescent="0.2">
      <c r="B128" s="86"/>
      <c r="C128" s="86"/>
      <c r="D128" s="205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</row>
    <row r="129" spans="2:17" x14ac:dyDescent="0.2">
      <c r="B129" s="86"/>
      <c r="C129" s="86"/>
      <c r="D129" s="205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</row>
    <row r="130" spans="2:17" x14ac:dyDescent="0.2">
      <c r="B130" s="86"/>
      <c r="C130" s="86"/>
      <c r="D130" s="205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</row>
    <row r="131" spans="2:17" x14ac:dyDescent="0.2">
      <c r="B131" s="86"/>
      <c r="C131" s="86"/>
      <c r="D131" s="205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</row>
    <row r="132" spans="2:17" x14ac:dyDescent="0.2">
      <c r="B132" s="86"/>
      <c r="C132" s="86"/>
      <c r="D132" s="205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</row>
    <row r="133" spans="2:17" x14ac:dyDescent="0.2">
      <c r="B133" s="86"/>
      <c r="C133" s="86"/>
      <c r="D133" s="205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</row>
    <row r="134" spans="2:17" x14ac:dyDescent="0.2">
      <c r="B134" s="86"/>
      <c r="C134" s="86"/>
      <c r="D134" s="205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</row>
    <row r="135" spans="2:17" x14ac:dyDescent="0.2">
      <c r="B135" s="86"/>
      <c r="C135" s="86"/>
      <c r="D135" s="205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</row>
    <row r="136" spans="2:17" x14ac:dyDescent="0.2">
      <c r="B136" s="86"/>
      <c r="C136" s="86"/>
      <c r="D136" s="205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</row>
    <row r="137" spans="2:17" x14ac:dyDescent="0.2">
      <c r="B137" s="86"/>
      <c r="C137" s="86"/>
      <c r="D137" s="205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</row>
    <row r="138" spans="2:17" x14ac:dyDescent="0.2">
      <c r="B138" s="86"/>
      <c r="C138" s="86"/>
      <c r="D138" s="205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</row>
    <row r="139" spans="2:17" x14ac:dyDescent="0.2">
      <c r="B139" s="86"/>
      <c r="C139" s="86"/>
      <c r="D139" s="205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</row>
    <row r="140" spans="2:17" x14ac:dyDescent="0.2">
      <c r="B140" s="86"/>
      <c r="C140" s="86"/>
      <c r="D140" s="205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</row>
    <row r="141" spans="2:17" x14ac:dyDescent="0.2">
      <c r="B141" s="86"/>
      <c r="C141" s="86"/>
      <c r="D141" s="205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</row>
    <row r="142" spans="2:17" x14ac:dyDescent="0.2">
      <c r="B142" s="86"/>
      <c r="C142" s="86"/>
      <c r="D142" s="205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</row>
    <row r="143" spans="2:17" x14ac:dyDescent="0.2">
      <c r="B143" s="86"/>
      <c r="C143" s="86"/>
      <c r="D143" s="205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</row>
    <row r="144" spans="2:17" x14ac:dyDescent="0.2">
      <c r="B144" s="86"/>
      <c r="C144" s="86"/>
      <c r="D144" s="205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</row>
    <row r="145" spans="2:17" x14ac:dyDescent="0.2">
      <c r="B145" s="86"/>
      <c r="C145" s="86"/>
      <c r="D145" s="205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</row>
    <row r="146" spans="2:17" x14ac:dyDescent="0.2">
      <c r="B146" s="86"/>
      <c r="C146" s="86"/>
      <c r="D146" s="205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</row>
    <row r="147" spans="2:17" x14ac:dyDescent="0.2">
      <c r="B147" s="86"/>
      <c r="C147" s="86"/>
      <c r="D147" s="205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</row>
    <row r="148" spans="2:17" x14ac:dyDescent="0.2">
      <c r="B148" s="86"/>
      <c r="C148" s="86"/>
      <c r="D148" s="205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</row>
    <row r="149" spans="2:17" x14ac:dyDescent="0.2">
      <c r="B149" s="86"/>
      <c r="C149" s="86"/>
      <c r="D149" s="205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</row>
    <row r="150" spans="2:17" x14ac:dyDescent="0.2">
      <c r="B150" s="86"/>
      <c r="C150" s="86"/>
      <c r="D150" s="205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</row>
    <row r="151" spans="2:17" x14ac:dyDescent="0.2">
      <c r="B151" s="86"/>
      <c r="C151" s="86"/>
      <c r="D151" s="205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</row>
    <row r="152" spans="2:17" x14ac:dyDescent="0.2">
      <c r="B152" s="86"/>
      <c r="C152" s="86"/>
      <c r="D152" s="205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</row>
    <row r="153" spans="2:17" x14ac:dyDescent="0.2">
      <c r="B153" s="86"/>
      <c r="C153" s="86"/>
      <c r="D153" s="205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</row>
    <row r="154" spans="2:17" x14ac:dyDescent="0.2">
      <c r="B154" s="86"/>
      <c r="C154" s="86"/>
      <c r="D154" s="205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</row>
    <row r="155" spans="2:17" x14ac:dyDescent="0.2">
      <c r="B155" s="86"/>
      <c r="C155" s="86"/>
      <c r="D155" s="205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</row>
    <row r="156" spans="2:17" x14ac:dyDescent="0.2">
      <c r="B156" s="86"/>
      <c r="C156" s="86"/>
      <c r="D156" s="205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</row>
    <row r="157" spans="2:17" x14ac:dyDescent="0.2">
      <c r="B157" s="86"/>
      <c r="C157" s="86"/>
      <c r="D157" s="205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</row>
    <row r="158" spans="2:17" x14ac:dyDescent="0.2">
      <c r="B158" s="86"/>
      <c r="C158" s="86"/>
      <c r="D158" s="205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</row>
    <row r="159" spans="2:17" x14ac:dyDescent="0.2">
      <c r="B159" s="86"/>
      <c r="C159" s="86"/>
      <c r="D159" s="205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</row>
    <row r="160" spans="2:17" x14ac:dyDescent="0.2">
      <c r="B160" s="86"/>
      <c r="C160" s="86"/>
      <c r="D160" s="205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</row>
    <row r="161" spans="2:17" x14ac:dyDescent="0.2">
      <c r="B161" s="86"/>
      <c r="C161" s="86"/>
      <c r="D161" s="205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</row>
    <row r="162" spans="2:17" x14ac:dyDescent="0.2">
      <c r="B162" s="86"/>
      <c r="C162" s="86"/>
      <c r="D162" s="205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</row>
    <row r="163" spans="2:17" x14ac:dyDescent="0.2">
      <c r="B163" s="86"/>
      <c r="C163" s="86"/>
      <c r="D163" s="205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</row>
    <row r="164" spans="2:17" x14ac:dyDescent="0.2">
      <c r="B164" s="86"/>
      <c r="C164" s="86"/>
      <c r="D164" s="205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</row>
    <row r="165" spans="2:17" x14ac:dyDescent="0.2">
      <c r="B165" s="86"/>
      <c r="C165" s="86"/>
      <c r="D165" s="205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</row>
    <row r="166" spans="2:17" x14ac:dyDescent="0.2">
      <c r="B166" s="86"/>
      <c r="C166" s="86"/>
      <c r="D166" s="205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</row>
    <row r="167" spans="2:17" x14ac:dyDescent="0.2">
      <c r="B167" s="86"/>
      <c r="C167" s="86"/>
      <c r="D167" s="205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</row>
    <row r="168" spans="2:17" x14ac:dyDescent="0.2">
      <c r="B168" s="86"/>
      <c r="C168" s="86"/>
      <c r="D168" s="205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</row>
    <row r="169" spans="2:17" x14ac:dyDescent="0.2">
      <c r="B169" s="86"/>
      <c r="C169" s="86"/>
      <c r="D169" s="205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</row>
    <row r="170" spans="2:17" x14ac:dyDescent="0.2">
      <c r="B170" s="86"/>
      <c r="C170" s="86"/>
      <c r="D170" s="205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</row>
    <row r="171" spans="2:17" x14ac:dyDescent="0.2">
      <c r="B171" s="86"/>
      <c r="C171" s="86"/>
      <c r="D171" s="205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</row>
    <row r="172" spans="2:17" x14ac:dyDescent="0.2">
      <c r="B172" s="86"/>
      <c r="C172" s="86"/>
      <c r="D172" s="205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</row>
    <row r="173" spans="2:17" x14ac:dyDescent="0.2">
      <c r="B173" s="86"/>
      <c r="C173" s="86"/>
      <c r="D173" s="205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</row>
    <row r="174" spans="2:17" x14ac:dyDescent="0.2">
      <c r="B174" s="86"/>
      <c r="C174" s="86"/>
      <c r="D174" s="205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</row>
    <row r="175" spans="2:17" x14ac:dyDescent="0.2">
      <c r="B175" s="86"/>
      <c r="C175" s="86"/>
      <c r="D175" s="205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</row>
    <row r="176" spans="2:17" x14ac:dyDescent="0.2">
      <c r="B176" s="86"/>
      <c r="C176" s="86"/>
      <c r="D176" s="205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</row>
    <row r="177" spans="2:17" x14ac:dyDescent="0.2">
      <c r="B177" s="86"/>
      <c r="C177" s="86"/>
      <c r="D177" s="205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</row>
    <row r="178" spans="2:17" x14ac:dyDescent="0.2">
      <c r="B178" s="86"/>
      <c r="C178" s="86"/>
      <c r="D178" s="205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</row>
    <row r="179" spans="2:17" x14ac:dyDescent="0.2">
      <c r="B179" s="86"/>
      <c r="C179" s="86"/>
      <c r="D179" s="205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</row>
    <row r="180" spans="2:17" x14ac:dyDescent="0.2">
      <c r="B180" s="86"/>
      <c r="C180" s="86"/>
      <c r="D180" s="205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</row>
    <row r="181" spans="2:17" x14ac:dyDescent="0.2">
      <c r="B181" s="86"/>
      <c r="C181" s="86"/>
      <c r="D181" s="205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</row>
    <row r="182" spans="2:17" x14ac:dyDescent="0.2">
      <c r="B182" s="86"/>
      <c r="C182" s="86"/>
      <c r="D182" s="205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</row>
    <row r="183" spans="2:17" x14ac:dyDescent="0.2">
      <c r="B183" s="86"/>
      <c r="C183" s="86"/>
      <c r="D183" s="205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</row>
    <row r="184" spans="2:17" x14ac:dyDescent="0.2">
      <c r="B184" s="86"/>
      <c r="C184" s="86"/>
      <c r="D184" s="205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</row>
    <row r="185" spans="2:17" x14ac:dyDescent="0.2">
      <c r="B185" s="86"/>
      <c r="C185" s="86"/>
      <c r="D185" s="205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</row>
    <row r="186" spans="2:17" x14ac:dyDescent="0.2">
      <c r="B186" s="86"/>
      <c r="C186" s="86"/>
      <c r="D186" s="205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</row>
    <row r="187" spans="2:17" x14ac:dyDescent="0.2">
      <c r="B187" s="86"/>
      <c r="C187" s="86"/>
      <c r="D187" s="205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</row>
    <row r="188" spans="2:17" x14ac:dyDescent="0.2">
      <c r="B188" s="86"/>
      <c r="C188" s="86"/>
      <c r="D188" s="205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</row>
    <row r="189" spans="2:17" x14ac:dyDescent="0.2">
      <c r="B189" s="86"/>
      <c r="C189" s="86"/>
      <c r="D189" s="205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</row>
    <row r="190" spans="2:17" x14ac:dyDescent="0.2">
      <c r="B190" s="86"/>
      <c r="C190" s="86"/>
      <c r="D190" s="205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</row>
    <row r="191" spans="2:17" x14ac:dyDescent="0.2">
      <c r="B191" s="86"/>
      <c r="C191" s="86"/>
      <c r="D191" s="205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</row>
    <row r="192" spans="2:17" x14ac:dyDescent="0.2">
      <c r="B192" s="86"/>
      <c r="C192" s="86"/>
      <c r="D192" s="205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</row>
    <row r="193" spans="2:17" x14ac:dyDescent="0.2">
      <c r="B193" s="86"/>
      <c r="C193" s="86"/>
      <c r="D193" s="205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</row>
    <row r="194" spans="2:17" x14ac:dyDescent="0.2">
      <c r="B194" s="86"/>
      <c r="C194" s="86"/>
      <c r="D194" s="205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</row>
    <row r="195" spans="2:17" x14ac:dyDescent="0.2">
      <c r="B195" s="86"/>
      <c r="C195" s="86"/>
      <c r="D195" s="205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</row>
    <row r="196" spans="2:17" x14ac:dyDescent="0.2">
      <c r="B196" s="86"/>
      <c r="C196" s="86"/>
      <c r="D196" s="205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</row>
    <row r="197" spans="2:17" x14ac:dyDescent="0.2">
      <c r="B197" s="86"/>
      <c r="C197" s="86"/>
      <c r="D197" s="205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</row>
    <row r="198" spans="2:17" x14ac:dyDescent="0.2">
      <c r="B198" s="86"/>
      <c r="C198" s="86"/>
      <c r="D198" s="205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</row>
    <row r="199" spans="2:17" x14ac:dyDescent="0.2">
      <c r="B199" s="86"/>
      <c r="C199" s="86"/>
      <c r="D199" s="205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</row>
    <row r="200" spans="2:17" x14ac:dyDescent="0.2">
      <c r="B200" s="86"/>
      <c r="C200" s="86"/>
      <c r="D200" s="205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</row>
    <row r="201" spans="2:17" x14ac:dyDescent="0.2">
      <c r="B201" s="86"/>
      <c r="C201" s="86"/>
      <c r="D201" s="205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</row>
    <row r="202" spans="2:17" x14ac:dyDescent="0.2">
      <c r="B202" s="86"/>
      <c r="C202" s="86"/>
      <c r="D202" s="205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</row>
    <row r="203" spans="2:17" x14ac:dyDescent="0.2">
      <c r="B203" s="86"/>
      <c r="C203" s="86"/>
      <c r="D203" s="205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</row>
    <row r="204" spans="2:17" x14ac:dyDescent="0.2">
      <c r="B204" s="86"/>
      <c r="C204" s="86"/>
      <c r="D204" s="205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</row>
    <row r="205" spans="2:17" x14ac:dyDescent="0.2">
      <c r="B205" s="86"/>
      <c r="C205" s="86"/>
      <c r="D205" s="205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</row>
    <row r="206" spans="2:17" x14ac:dyDescent="0.2">
      <c r="B206" s="86"/>
      <c r="C206" s="86"/>
      <c r="D206" s="205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</row>
    <row r="207" spans="2:17" x14ac:dyDescent="0.2">
      <c r="B207" s="86"/>
      <c r="C207" s="86"/>
      <c r="D207" s="205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</row>
    <row r="208" spans="2:17" x14ac:dyDescent="0.2">
      <c r="B208" s="86"/>
      <c r="C208" s="86"/>
      <c r="D208" s="205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</row>
    <row r="209" spans="2:17" x14ac:dyDescent="0.2">
      <c r="B209" s="86"/>
      <c r="C209" s="86"/>
      <c r="D209" s="205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</row>
    <row r="210" spans="2:17" x14ac:dyDescent="0.2">
      <c r="B210" s="86"/>
      <c r="C210" s="86"/>
      <c r="D210" s="205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</row>
    <row r="211" spans="2:17" x14ac:dyDescent="0.2">
      <c r="B211" s="86"/>
      <c r="C211" s="86"/>
      <c r="D211" s="205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</row>
    <row r="212" spans="2:17" x14ac:dyDescent="0.2">
      <c r="B212" s="86"/>
      <c r="C212" s="86"/>
      <c r="D212" s="205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</row>
    <row r="213" spans="2:17" x14ac:dyDescent="0.2">
      <c r="B213" s="86"/>
      <c r="C213" s="86"/>
      <c r="D213" s="205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</row>
    <row r="214" spans="2:17" x14ac:dyDescent="0.2">
      <c r="B214" s="86"/>
      <c r="C214" s="86"/>
      <c r="D214" s="205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</row>
    <row r="215" spans="2:17" x14ac:dyDescent="0.2">
      <c r="B215" s="86"/>
      <c r="C215" s="86"/>
      <c r="D215" s="205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</row>
    <row r="216" spans="2:17" x14ac:dyDescent="0.2">
      <c r="B216" s="86"/>
      <c r="C216" s="86"/>
      <c r="D216" s="205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</row>
    <row r="217" spans="2:17" x14ac:dyDescent="0.2">
      <c r="B217" s="86"/>
      <c r="C217" s="86"/>
      <c r="D217" s="205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</row>
    <row r="218" spans="2:17" x14ac:dyDescent="0.2">
      <c r="B218" s="86"/>
      <c r="C218" s="86"/>
      <c r="D218" s="205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</row>
    <row r="219" spans="2:17" x14ac:dyDescent="0.2">
      <c r="B219" s="86"/>
      <c r="C219" s="86"/>
      <c r="D219" s="205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</row>
    <row r="220" spans="2:17" x14ac:dyDescent="0.2">
      <c r="B220" s="86"/>
      <c r="C220" s="86"/>
      <c r="D220" s="205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</row>
    <row r="221" spans="2:17" x14ac:dyDescent="0.2">
      <c r="B221" s="86"/>
      <c r="C221" s="86"/>
      <c r="D221" s="205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</row>
    <row r="222" spans="2:17" x14ac:dyDescent="0.2">
      <c r="B222" s="86"/>
      <c r="C222" s="86"/>
      <c r="D222" s="205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</row>
    <row r="223" spans="2:17" x14ac:dyDescent="0.2">
      <c r="B223" s="86"/>
      <c r="C223" s="86"/>
      <c r="D223" s="205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</row>
    <row r="224" spans="2:17" x14ac:dyDescent="0.2">
      <c r="B224" s="86"/>
      <c r="C224" s="86"/>
      <c r="D224" s="205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</row>
    <row r="225" spans="2:17" x14ac:dyDescent="0.2">
      <c r="B225" s="86"/>
      <c r="C225" s="86"/>
      <c r="D225" s="205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</row>
    <row r="226" spans="2:17" x14ac:dyDescent="0.2">
      <c r="B226" s="86"/>
      <c r="C226" s="86"/>
      <c r="D226" s="205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</row>
    <row r="227" spans="2:17" x14ac:dyDescent="0.2">
      <c r="B227" s="86"/>
      <c r="C227" s="86"/>
      <c r="D227" s="205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</row>
    <row r="228" spans="2:17" x14ac:dyDescent="0.2">
      <c r="B228" s="86"/>
      <c r="C228" s="86"/>
      <c r="D228" s="205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</row>
    <row r="229" spans="2:17" x14ac:dyDescent="0.2">
      <c r="B229" s="86"/>
      <c r="C229" s="86"/>
      <c r="D229" s="205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</row>
    <row r="230" spans="2:17" x14ac:dyDescent="0.2">
      <c r="B230" s="86"/>
      <c r="C230" s="86"/>
      <c r="D230" s="205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</row>
    <row r="231" spans="2:17" x14ac:dyDescent="0.2">
      <c r="B231" s="86"/>
      <c r="C231" s="86"/>
      <c r="D231" s="205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</row>
    <row r="232" spans="2:17" x14ac:dyDescent="0.2">
      <c r="B232" s="86"/>
      <c r="C232" s="86"/>
      <c r="D232" s="205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</row>
    <row r="233" spans="2:17" x14ac:dyDescent="0.2">
      <c r="B233" s="86"/>
      <c r="C233" s="86"/>
      <c r="D233" s="205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</row>
    <row r="234" spans="2:17" x14ac:dyDescent="0.2">
      <c r="B234" s="86"/>
      <c r="C234" s="86"/>
      <c r="D234" s="205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</row>
    <row r="235" spans="2:17" x14ac:dyDescent="0.2">
      <c r="B235" s="86"/>
      <c r="C235" s="86"/>
      <c r="D235" s="205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</row>
    <row r="236" spans="2:17" x14ac:dyDescent="0.2">
      <c r="B236" s="86"/>
      <c r="C236" s="86"/>
      <c r="D236" s="205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</row>
    <row r="237" spans="2:17" x14ac:dyDescent="0.2">
      <c r="B237" s="86"/>
      <c r="C237" s="86"/>
      <c r="D237" s="205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</row>
    <row r="238" spans="2:17" x14ac:dyDescent="0.2">
      <c r="B238" s="86"/>
      <c r="C238" s="86"/>
      <c r="D238" s="205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</row>
    <row r="239" spans="2:17" x14ac:dyDescent="0.2">
      <c r="B239" s="86"/>
      <c r="C239" s="86"/>
      <c r="D239" s="205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</row>
    <row r="240" spans="2:17" x14ac:dyDescent="0.2">
      <c r="B240" s="86"/>
      <c r="C240" s="86"/>
      <c r="D240" s="205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</row>
    <row r="241" spans="2:17" x14ac:dyDescent="0.2">
      <c r="B241" s="86"/>
      <c r="C241" s="86"/>
      <c r="D241" s="205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</row>
    <row r="242" spans="2:17" x14ac:dyDescent="0.2">
      <c r="B242" s="86"/>
      <c r="C242" s="86"/>
      <c r="D242" s="205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</row>
    <row r="243" spans="2:17" x14ac:dyDescent="0.2">
      <c r="B243" s="86"/>
      <c r="C243" s="86"/>
      <c r="D243" s="205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</row>
    <row r="244" spans="2:17" x14ac:dyDescent="0.2">
      <c r="B244" s="86"/>
      <c r="C244" s="86"/>
      <c r="D244" s="205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</row>
    <row r="245" spans="2:17" x14ac:dyDescent="0.2">
      <c r="B245" s="86"/>
      <c r="C245" s="86"/>
      <c r="D245" s="205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</row>
    <row r="246" spans="2:17" x14ac:dyDescent="0.2">
      <c r="B246" s="86"/>
      <c r="C246" s="86"/>
      <c r="D246" s="205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</row>
    <row r="247" spans="2:17" x14ac:dyDescent="0.2">
      <c r="B247" s="86"/>
      <c r="C247" s="86"/>
      <c r="D247" s="205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</row>
    <row r="248" spans="2:17" x14ac:dyDescent="0.2">
      <c r="B248" s="86"/>
      <c r="C248" s="86"/>
      <c r="D248" s="205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</row>
  </sheetData>
  <mergeCells count="2">
    <mergeCell ref="A2:D2"/>
    <mergeCell ref="A3:D3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50" bestFit="1" customWidth="1"/>
    <col min="2" max="2" width="14.42578125" style="69" bestFit="1" customWidth="1"/>
    <col min="3" max="3" width="16" style="69" bestFit="1" customWidth="1"/>
    <col min="4" max="4" width="11.42578125" style="185" bestFit="1" customWidth="1"/>
    <col min="5" max="16384" width="9.140625" style="5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31.01.2016</v>
      </c>
      <c r="B2" s="3"/>
      <c r="C2" s="3"/>
      <c r="D2" s="3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ht="18.75" x14ac:dyDescent="0.3">
      <c r="A3" s="2" t="s">
        <v>88</v>
      </c>
      <c r="B3" s="2"/>
      <c r="C3" s="2"/>
      <c r="D3" s="2"/>
    </row>
    <row r="4" spans="1:19" x14ac:dyDescent="0.2">
      <c r="B4" s="86"/>
      <c r="C4" s="86"/>
      <c r="D4" s="205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9" s="157" customFormat="1" x14ac:dyDescent="0.2">
      <c r="B5" s="228"/>
      <c r="C5" s="228"/>
      <c r="D5" s="157" t="str">
        <f>VALVAL</f>
        <v>тис. одиниць</v>
      </c>
    </row>
    <row r="6" spans="1:19" s="152" customFormat="1" x14ac:dyDescent="0.2">
      <c r="A6" s="53"/>
      <c r="B6" s="25" t="s">
        <v>173</v>
      </c>
      <c r="C6" s="25" t="s">
        <v>3</v>
      </c>
      <c r="D6" s="127" t="s">
        <v>67</v>
      </c>
    </row>
    <row r="7" spans="1:19" s="107" customFormat="1" ht="15.75" x14ac:dyDescent="0.2">
      <c r="A7" s="83" t="s">
        <v>172</v>
      </c>
      <c r="B7" s="84">
        <f t="shared" ref="B7:D7" si="0">SUM(B8:B18)</f>
        <v>65410291.921960004</v>
      </c>
      <c r="C7" s="84">
        <f t="shared" si="0"/>
        <v>1645184552.6490998</v>
      </c>
      <c r="D7" s="208">
        <f t="shared" si="0"/>
        <v>0.99999999999999989</v>
      </c>
    </row>
    <row r="8" spans="1:19" s="118" customFormat="1" x14ac:dyDescent="0.2">
      <c r="A8" s="229" t="s">
        <v>35</v>
      </c>
      <c r="B8" s="131">
        <v>29428857.605919998</v>
      </c>
      <c r="C8" s="131">
        <v>740187828.43804002</v>
      </c>
      <c r="D8" s="18">
        <v>0.44991199999999998</v>
      </c>
    </row>
    <row r="9" spans="1:19" s="118" customFormat="1" x14ac:dyDescent="0.2">
      <c r="A9" s="229" t="s">
        <v>145</v>
      </c>
      <c r="B9" s="131">
        <v>3877687.0162599999</v>
      </c>
      <c r="C9" s="131">
        <v>97530688.086720005</v>
      </c>
      <c r="D9" s="18">
        <v>5.9283000000000002E-2</v>
      </c>
    </row>
    <row r="10" spans="1:19" s="118" customFormat="1" x14ac:dyDescent="0.2">
      <c r="A10" s="229" t="s">
        <v>91</v>
      </c>
      <c r="B10" s="131">
        <v>283987.75449999998</v>
      </c>
      <c r="C10" s="131">
        <v>7142794.4000000004</v>
      </c>
      <c r="D10" s="18">
        <v>4.3420000000000004E-3</v>
      </c>
    </row>
    <row r="11" spans="1:19" s="118" customFormat="1" x14ac:dyDescent="0.2">
      <c r="A11" s="229" t="s">
        <v>62</v>
      </c>
      <c r="B11" s="131">
        <v>12438569.12105</v>
      </c>
      <c r="C11" s="131">
        <v>312852017.22333997</v>
      </c>
      <c r="D11" s="18">
        <v>0.190162</v>
      </c>
    </row>
    <row r="12" spans="1:19" s="118" customFormat="1" x14ac:dyDescent="0.2">
      <c r="A12" s="229" t="s">
        <v>157</v>
      </c>
      <c r="B12" s="131">
        <v>19144316.685460001</v>
      </c>
      <c r="C12" s="131">
        <v>481513430.94137001</v>
      </c>
      <c r="D12" s="18">
        <v>0.29268</v>
      </c>
    </row>
    <row r="13" spans="1:19" x14ac:dyDescent="0.2">
      <c r="A13" s="155" t="s">
        <v>129</v>
      </c>
      <c r="B13" s="90">
        <v>236873.73877</v>
      </c>
      <c r="C13" s="90">
        <v>5957793.55963</v>
      </c>
      <c r="D13" s="209">
        <v>3.6210000000000001E-3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19" x14ac:dyDescent="0.2">
      <c r="B14" s="86"/>
      <c r="C14" s="86"/>
      <c r="D14" s="205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1:19" x14ac:dyDescent="0.2">
      <c r="B15" s="86"/>
      <c r="C15" s="86"/>
      <c r="D15" s="205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1:19" x14ac:dyDescent="0.2">
      <c r="B16" s="86"/>
      <c r="C16" s="86"/>
      <c r="D16" s="205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spans="1:19" x14ac:dyDescent="0.2">
      <c r="B17" s="86"/>
      <c r="C17" s="86"/>
      <c r="D17" s="205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1:19" x14ac:dyDescent="0.2">
      <c r="B18" s="86"/>
      <c r="C18" s="86"/>
      <c r="D18" s="205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1:19" x14ac:dyDescent="0.2">
      <c r="B19" s="86"/>
      <c r="C19" s="86"/>
      <c r="D19" s="205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1:19" x14ac:dyDescent="0.2">
      <c r="A20" s="6" t="s">
        <v>102</v>
      </c>
      <c r="B20" s="86"/>
      <c r="C20" s="86"/>
      <c r="D20" s="205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1:19" x14ac:dyDescent="0.2">
      <c r="B21" s="66" t="str">
        <f>"Державний борг України за станом на " &amp; TEXT(DREPORTDATE,"dd.MM.yyyy")</f>
        <v>Державний борг України за станом на 31.01.2016</v>
      </c>
      <c r="C21" s="86"/>
      <c r="D21" s="157" t="str">
        <f>VALVAL</f>
        <v>тис. одиниць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1:19" s="29" customFormat="1" x14ac:dyDescent="0.2">
      <c r="A22" s="53"/>
      <c r="B22" s="25" t="s">
        <v>173</v>
      </c>
      <c r="C22" s="25" t="s">
        <v>3</v>
      </c>
      <c r="D22" s="127" t="s">
        <v>67</v>
      </c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</row>
    <row r="23" spans="1:19" s="213" customFormat="1" ht="15" x14ac:dyDescent="0.2">
      <c r="A23" s="44" t="s">
        <v>172</v>
      </c>
      <c r="B23" s="88">
        <f t="shared" ref="B23:C23" si="1">B$31+B$24</f>
        <v>65410291.921959996</v>
      </c>
      <c r="C23" s="88">
        <f t="shared" si="1"/>
        <v>1645184552.6490998</v>
      </c>
      <c r="D23" s="77">
        <v>1</v>
      </c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</row>
    <row r="24" spans="1:19" s="103" customFormat="1" ht="15" x14ac:dyDescent="0.25">
      <c r="A24" s="72" t="s">
        <v>74</v>
      </c>
      <c r="B24" s="150">
        <f t="shared" ref="B24:C24" si="2">SUM(B$25:B$30)</f>
        <v>55342637.526189998</v>
      </c>
      <c r="C24" s="150">
        <f t="shared" si="2"/>
        <v>1391965234.9158099</v>
      </c>
      <c r="D24" s="96">
        <v>0.84608399999999995</v>
      </c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</row>
    <row r="25" spans="1:19" s="231" customFormat="1" outlineLevel="1" x14ac:dyDescent="0.2">
      <c r="A25" s="70" t="s">
        <v>35</v>
      </c>
      <c r="B25" s="22">
        <v>25733590.36163</v>
      </c>
      <c r="C25" s="22">
        <v>647245320.31639004</v>
      </c>
      <c r="D25" s="125">
        <v>0.39341799999999999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9" outlineLevel="1" x14ac:dyDescent="0.2">
      <c r="A26" s="70" t="s">
        <v>145</v>
      </c>
      <c r="B26" s="90">
        <v>3767861.5069400002</v>
      </c>
      <c r="C26" s="90">
        <v>94768382.246209994</v>
      </c>
      <c r="D26" s="209">
        <v>5.7603000000000001E-2</v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1:19" outlineLevel="1" x14ac:dyDescent="0.2">
      <c r="A27" s="122" t="s">
        <v>91</v>
      </c>
      <c r="B27" s="90">
        <v>283987.75449999998</v>
      </c>
      <c r="C27" s="90">
        <v>7142794.4000000004</v>
      </c>
      <c r="D27" s="209">
        <v>4.3420000000000004E-3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19" outlineLevel="1" x14ac:dyDescent="0.2">
      <c r="A28" s="122" t="s">
        <v>62</v>
      </c>
      <c r="B28" s="90">
        <v>7016912.4463299997</v>
      </c>
      <c r="C28" s="90">
        <v>176487760.94348001</v>
      </c>
      <c r="D28" s="209">
        <v>0.107275</v>
      </c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1:19" outlineLevel="1" x14ac:dyDescent="0.2">
      <c r="A29" s="122" t="s">
        <v>157</v>
      </c>
      <c r="B29" s="90">
        <v>18303411.71802</v>
      </c>
      <c r="C29" s="90">
        <v>460363183.4501</v>
      </c>
      <c r="D29" s="209">
        <v>0.27982499999999999</v>
      </c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1:19" outlineLevel="1" x14ac:dyDescent="0.2">
      <c r="A30" s="122" t="s">
        <v>129</v>
      </c>
      <c r="B30" s="90">
        <v>236873.73877</v>
      </c>
      <c r="C30" s="90">
        <v>5957793.55963</v>
      </c>
      <c r="D30" s="209">
        <v>3.6210000000000001E-3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1:19" ht="15" x14ac:dyDescent="0.25">
      <c r="A31" s="169" t="s">
        <v>114</v>
      </c>
      <c r="B31" s="105">
        <f t="shared" ref="B31:C31" si="3">SUM(B$32:B$35)</f>
        <v>10067654.39577</v>
      </c>
      <c r="C31" s="105">
        <f t="shared" si="3"/>
        <v>253219317.73328999</v>
      </c>
      <c r="D31" s="223">
        <v>0.153916</v>
      </c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1:19" outlineLevel="1" x14ac:dyDescent="0.2">
      <c r="A32" s="122" t="s">
        <v>35</v>
      </c>
      <c r="B32" s="90">
        <v>3695267.2442899998</v>
      </c>
      <c r="C32" s="90">
        <v>92942508.121649995</v>
      </c>
      <c r="D32" s="209">
        <v>5.6494000000000003E-2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1:17" outlineLevel="1" x14ac:dyDescent="0.2">
      <c r="A33" s="122" t="s">
        <v>145</v>
      </c>
      <c r="B33" s="90">
        <v>109825.50932</v>
      </c>
      <c r="C33" s="90">
        <v>2762305.84051</v>
      </c>
      <c r="D33" s="209">
        <v>1.6789999999999999E-3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1:17" outlineLevel="1" x14ac:dyDescent="0.2">
      <c r="A34" s="122" t="s">
        <v>62</v>
      </c>
      <c r="B34" s="90">
        <v>5421656.6747199995</v>
      </c>
      <c r="C34" s="90">
        <v>136364256.27985999</v>
      </c>
      <c r="D34" s="209">
        <v>8.2887000000000002E-2</v>
      </c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1:17" outlineLevel="1" x14ac:dyDescent="0.2">
      <c r="A35" s="122" t="s">
        <v>157</v>
      </c>
      <c r="B35" s="90">
        <v>840904.96744000004</v>
      </c>
      <c r="C35" s="90">
        <v>21150247.491269998</v>
      </c>
      <c r="D35" s="209">
        <v>1.2855999999999999E-2</v>
      </c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1:17" x14ac:dyDescent="0.2">
      <c r="B36" s="86"/>
      <c r="C36" s="86"/>
      <c r="D36" s="205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1:17" x14ac:dyDescent="0.2">
      <c r="B37" s="86"/>
      <c r="C37" s="86"/>
      <c r="D37" s="205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1:17" x14ac:dyDescent="0.2">
      <c r="B38" s="86"/>
      <c r="C38" s="86"/>
      <c r="D38" s="205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1:17" x14ac:dyDescent="0.2">
      <c r="B39" s="86"/>
      <c r="C39" s="86"/>
      <c r="D39" s="205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1:17" x14ac:dyDescent="0.2">
      <c r="B40" s="86"/>
      <c r="C40" s="86"/>
      <c r="D40" s="205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1:17" x14ac:dyDescent="0.2">
      <c r="B41" s="86"/>
      <c r="C41" s="86"/>
      <c r="D41" s="205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1:17" x14ac:dyDescent="0.2">
      <c r="B42" s="86"/>
      <c r="C42" s="86"/>
      <c r="D42" s="205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1:17" x14ac:dyDescent="0.2">
      <c r="B43" s="86"/>
      <c r="C43" s="86"/>
      <c r="D43" s="205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1:17" x14ac:dyDescent="0.2">
      <c r="B44" s="86"/>
      <c r="C44" s="86"/>
      <c r="D44" s="205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1:17" x14ac:dyDescent="0.2">
      <c r="B45" s="86"/>
      <c r="C45" s="86"/>
      <c r="D45" s="205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1:17" x14ac:dyDescent="0.2">
      <c r="B46" s="86"/>
      <c r="C46" s="86"/>
      <c r="D46" s="205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1:17" x14ac:dyDescent="0.2">
      <c r="B47" s="86"/>
      <c r="C47" s="86"/>
      <c r="D47" s="205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1:17" x14ac:dyDescent="0.2">
      <c r="B48" s="86"/>
      <c r="C48" s="86"/>
      <c r="D48" s="205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2:17" x14ac:dyDescent="0.2">
      <c r="B49" s="86"/>
      <c r="C49" s="86"/>
      <c r="D49" s="205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2:17" x14ac:dyDescent="0.2">
      <c r="B50" s="86"/>
      <c r="C50" s="86"/>
      <c r="D50" s="205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2:17" x14ac:dyDescent="0.2">
      <c r="B51" s="86"/>
      <c r="C51" s="86"/>
      <c r="D51" s="205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 x14ac:dyDescent="0.2">
      <c r="B52" s="86"/>
      <c r="C52" s="86"/>
      <c r="D52" s="205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2:17" x14ac:dyDescent="0.2">
      <c r="B53" s="86"/>
      <c r="C53" s="86"/>
      <c r="D53" s="205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2:17" x14ac:dyDescent="0.2">
      <c r="B54" s="86"/>
      <c r="C54" s="86"/>
      <c r="D54" s="205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2:17" x14ac:dyDescent="0.2">
      <c r="B55" s="86"/>
      <c r="C55" s="86"/>
      <c r="D55" s="205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2:17" x14ac:dyDescent="0.2">
      <c r="B56" s="86"/>
      <c r="C56" s="86"/>
      <c r="D56" s="205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2:17" x14ac:dyDescent="0.2">
      <c r="B57" s="86"/>
      <c r="C57" s="86"/>
      <c r="D57" s="205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2:17" x14ac:dyDescent="0.2">
      <c r="B58" s="86"/>
      <c r="C58" s="86"/>
      <c r="D58" s="205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2:17" x14ac:dyDescent="0.2">
      <c r="B59" s="86"/>
      <c r="C59" s="86"/>
      <c r="D59" s="205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2:17" x14ac:dyDescent="0.2">
      <c r="B60" s="86"/>
      <c r="C60" s="86"/>
      <c r="D60" s="205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2:17" x14ac:dyDescent="0.2">
      <c r="B61" s="86"/>
      <c r="C61" s="86"/>
      <c r="D61" s="205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2:17" x14ac:dyDescent="0.2">
      <c r="B62" s="86"/>
      <c r="C62" s="86"/>
      <c r="D62" s="205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2:17" x14ac:dyDescent="0.2">
      <c r="B63" s="86"/>
      <c r="C63" s="86"/>
      <c r="D63" s="205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2:17" x14ac:dyDescent="0.2">
      <c r="B64" s="86"/>
      <c r="C64" s="86"/>
      <c r="D64" s="205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2:17" x14ac:dyDescent="0.2">
      <c r="B65" s="86"/>
      <c r="C65" s="86"/>
      <c r="D65" s="205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2:17" x14ac:dyDescent="0.2">
      <c r="B66" s="86"/>
      <c r="C66" s="86"/>
      <c r="D66" s="205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2:17" x14ac:dyDescent="0.2">
      <c r="B67" s="86"/>
      <c r="C67" s="86"/>
      <c r="D67" s="205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2:17" x14ac:dyDescent="0.2">
      <c r="B68" s="86"/>
      <c r="C68" s="86"/>
      <c r="D68" s="205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2:17" x14ac:dyDescent="0.2">
      <c r="B69" s="86"/>
      <c r="C69" s="86"/>
      <c r="D69" s="205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2:17" x14ac:dyDescent="0.2">
      <c r="B70" s="86"/>
      <c r="C70" s="86"/>
      <c r="D70" s="205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2:17" x14ac:dyDescent="0.2">
      <c r="B71" s="86"/>
      <c r="C71" s="86"/>
      <c r="D71" s="205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2:17" x14ac:dyDescent="0.2">
      <c r="B72" s="86"/>
      <c r="C72" s="86"/>
      <c r="D72" s="205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2:17" x14ac:dyDescent="0.2">
      <c r="B73" s="86"/>
      <c r="C73" s="86"/>
      <c r="D73" s="205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2:17" x14ac:dyDescent="0.2">
      <c r="B74" s="86"/>
      <c r="C74" s="86"/>
      <c r="D74" s="205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2:17" x14ac:dyDescent="0.2">
      <c r="B75" s="86"/>
      <c r="C75" s="86"/>
      <c r="D75" s="205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2:17" x14ac:dyDescent="0.2">
      <c r="B76" s="86"/>
      <c r="C76" s="86"/>
      <c r="D76" s="205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2:17" x14ac:dyDescent="0.2">
      <c r="B77" s="86"/>
      <c r="C77" s="86"/>
      <c r="D77" s="205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2:17" x14ac:dyDescent="0.2">
      <c r="B78" s="86"/>
      <c r="C78" s="86"/>
      <c r="D78" s="205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2:17" x14ac:dyDescent="0.2">
      <c r="B79" s="86"/>
      <c r="C79" s="86"/>
      <c r="D79" s="205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2:17" x14ac:dyDescent="0.2">
      <c r="B80" s="86"/>
      <c r="C80" s="86"/>
      <c r="D80" s="205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2:17" x14ac:dyDescent="0.2">
      <c r="B81" s="86"/>
      <c r="C81" s="86"/>
      <c r="D81" s="205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2:17" x14ac:dyDescent="0.2">
      <c r="B82" s="86"/>
      <c r="C82" s="86"/>
      <c r="D82" s="205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2:17" x14ac:dyDescent="0.2">
      <c r="B83" s="86"/>
      <c r="C83" s="86"/>
      <c r="D83" s="205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2:17" x14ac:dyDescent="0.2">
      <c r="B84" s="86"/>
      <c r="C84" s="86"/>
      <c r="D84" s="205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2:17" x14ac:dyDescent="0.2">
      <c r="B85" s="86"/>
      <c r="C85" s="86"/>
      <c r="D85" s="205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2:17" x14ac:dyDescent="0.2">
      <c r="B86" s="86"/>
      <c r="C86" s="86"/>
      <c r="D86" s="205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2:17" x14ac:dyDescent="0.2">
      <c r="B87" s="86"/>
      <c r="C87" s="86"/>
      <c r="D87" s="205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2:17" x14ac:dyDescent="0.2">
      <c r="B88" s="86"/>
      <c r="C88" s="86"/>
      <c r="D88" s="205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2:17" x14ac:dyDescent="0.2">
      <c r="B89" s="86"/>
      <c r="C89" s="86"/>
      <c r="D89" s="205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2:17" x14ac:dyDescent="0.2">
      <c r="B90" s="86"/>
      <c r="C90" s="86"/>
      <c r="D90" s="205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2:17" x14ac:dyDescent="0.2">
      <c r="B91" s="86"/>
      <c r="C91" s="86"/>
      <c r="D91" s="205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2:17" x14ac:dyDescent="0.2">
      <c r="B92" s="86"/>
      <c r="C92" s="86"/>
      <c r="D92" s="205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2:17" x14ac:dyDescent="0.2">
      <c r="B93" s="86"/>
      <c r="C93" s="86"/>
      <c r="D93" s="205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2:17" x14ac:dyDescent="0.2">
      <c r="B94" s="86"/>
      <c r="C94" s="86"/>
      <c r="D94" s="205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2:17" x14ac:dyDescent="0.2">
      <c r="B95" s="86"/>
      <c r="C95" s="86"/>
      <c r="D95" s="205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2:17" x14ac:dyDescent="0.2">
      <c r="B96" s="86"/>
      <c r="C96" s="86"/>
      <c r="D96" s="205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2:17" x14ac:dyDescent="0.2">
      <c r="B97" s="86"/>
      <c r="C97" s="86"/>
      <c r="D97" s="205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2:17" x14ac:dyDescent="0.2">
      <c r="B98" s="86"/>
      <c r="C98" s="86"/>
      <c r="D98" s="205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2:17" x14ac:dyDescent="0.2">
      <c r="B99" s="86"/>
      <c r="C99" s="86"/>
      <c r="D99" s="205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2:17" x14ac:dyDescent="0.2">
      <c r="B100" s="86"/>
      <c r="C100" s="86"/>
      <c r="D100" s="205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2:17" x14ac:dyDescent="0.2">
      <c r="B101" s="86"/>
      <c r="C101" s="86"/>
      <c r="D101" s="205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2:17" x14ac:dyDescent="0.2">
      <c r="B102" s="86"/>
      <c r="C102" s="86"/>
      <c r="D102" s="205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2:17" x14ac:dyDescent="0.2">
      <c r="B103" s="86"/>
      <c r="C103" s="86"/>
      <c r="D103" s="205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2:17" x14ac:dyDescent="0.2">
      <c r="B104" s="86"/>
      <c r="C104" s="86"/>
      <c r="D104" s="205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2:17" x14ac:dyDescent="0.2">
      <c r="B105" s="86"/>
      <c r="C105" s="86"/>
      <c r="D105" s="205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 x14ac:dyDescent="0.2">
      <c r="B106" s="86"/>
      <c r="C106" s="86"/>
      <c r="D106" s="205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 x14ac:dyDescent="0.2">
      <c r="B107" s="86"/>
      <c r="C107" s="86"/>
      <c r="D107" s="205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 x14ac:dyDescent="0.2">
      <c r="B108" s="86"/>
      <c r="C108" s="86"/>
      <c r="D108" s="205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2:17" x14ac:dyDescent="0.2">
      <c r="B109" s="86"/>
      <c r="C109" s="86"/>
      <c r="D109" s="205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2:17" x14ac:dyDescent="0.2">
      <c r="B110" s="86"/>
      <c r="C110" s="86"/>
      <c r="D110" s="205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2:17" x14ac:dyDescent="0.2">
      <c r="B111" s="86"/>
      <c r="C111" s="86"/>
      <c r="D111" s="205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</row>
    <row r="112" spans="2:17" x14ac:dyDescent="0.2">
      <c r="B112" s="86"/>
      <c r="C112" s="86"/>
      <c r="D112" s="205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</row>
    <row r="113" spans="2:17" x14ac:dyDescent="0.2">
      <c r="B113" s="86"/>
      <c r="C113" s="86"/>
      <c r="D113" s="205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2:17" x14ac:dyDescent="0.2">
      <c r="B114" s="86"/>
      <c r="C114" s="86"/>
      <c r="D114" s="205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2:17" x14ac:dyDescent="0.2">
      <c r="B115" s="86"/>
      <c r="C115" s="86"/>
      <c r="D115" s="205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2:17" x14ac:dyDescent="0.2">
      <c r="B116" s="86"/>
      <c r="C116" s="86"/>
      <c r="D116" s="205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2:17" x14ac:dyDescent="0.2">
      <c r="B117" s="86"/>
      <c r="C117" s="86"/>
      <c r="D117" s="205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</row>
    <row r="118" spans="2:17" x14ac:dyDescent="0.2">
      <c r="B118" s="86"/>
      <c r="C118" s="86"/>
      <c r="D118" s="205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</row>
    <row r="119" spans="2:17" x14ac:dyDescent="0.2">
      <c r="B119" s="86"/>
      <c r="C119" s="86"/>
      <c r="D119" s="205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</row>
    <row r="120" spans="2:17" x14ac:dyDescent="0.2">
      <c r="B120" s="86"/>
      <c r="C120" s="86"/>
      <c r="D120" s="205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</row>
    <row r="121" spans="2:17" x14ac:dyDescent="0.2">
      <c r="B121" s="86"/>
      <c r="C121" s="86"/>
      <c r="D121" s="205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</row>
    <row r="122" spans="2:17" x14ac:dyDescent="0.2">
      <c r="B122" s="86"/>
      <c r="C122" s="86"/>
      <c r="D122" s="205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2:17" x14ac:dyDescent="0.2">
      <c r="B123" s="86"/>
      <c r="C123" s="86"/>
      <c r="D123" s="205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</row>
    <row r="124" spans="2:17" x14ac:dyDescent="0.2">
      <c r="B124" s="86"/>
      <c r="C124" s="86"/>
      <c r="D124" s="205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</row>
    <row r="125" spans="2:17" x14ac:dyDescent="0.2">
      <c r="B125" s="86"/>
      <c r="C125" s="86"/>
      <c r="D125" s="205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</row>
    <row r="126" spans="2:17" x14ac:dyDescent="0.2">
      <c r="B126" s="86"/>
      <c r="C126" s="86"/>
      <c r="D126" s="205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</row>
    <row r="127" spans="2:17" x14ac:dyDescent="0.2">
      <c r="B127" s="86"/>
      <c r="C127" s="86"/>
      <c r="D127" s="205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</row>
    <row r="128" spans="2:17" x14ac:dyDescent="0.2">
      <c r="B128" s="86"/>
      <c r="C128" s="86"/>
      <c r="D128" s="205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</row>
    <row r="129" spans="2:17" x14ac:dyDescent="0.2">
      <c r="B129" s="86"/>
      <c r="C129" s="86"/>
      <c r="D129" s="205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</row>
    <row r="130" spans="2:17" x14ac:dyDescent="0.2">
      <c r="B130" s="86"/>
      <c r="C130" s="86"/>
      <c r="D130" s="205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</row>
    <row r="131" spans="2:17" x14ac:dyDescent="0.2">
      <c r="B131" s="86"/>
      <c r="C131" s="86"/>
      <c r="D131" s="205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</row>
    <row r="132" spans="2:17" x14ac:dyDescent="0.2">
      <c r="B132" s="86"/>
      <c r="C132" s="86"/>
      <c r="D132" s="205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</row>
    <row r="133" spans="2:17" x14ac:dyDescent="0.2">
      <c r="B133" s="86"/>
      <c r="C133" s="86"/>
      <c r="D133" s="205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</row>
    <row r="134" spans="2:17" x14ac:dyDescent="0.2">
      <c r="B134" s="86"/>
      <c r="C134" s="86"/>
      <c r="D134" s="205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</row>
    <row r="135" spans="2:17" x14ac:dyDescent="0.2">
      <c r="B135" s="86"/>
      <c r="C135" s="86"/>
      <c r="D135" s="205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</row>
    <row r="136" spans="2:17" x14ac:dyDescent="0.2">
      <c r="B136" s="86"/>
      <c r="C136" s="86"/>
      <c r="D136" s="205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</row>
    <row r="137" spans="2:17" x14ac:dyDescent="0.2">
      <c r="B137" s="86"/>
      <c r="C137" s="86"/>
      <c r="D137" s="205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</row>
    <row r="138" spans="2:17" x14ac:dyDescent="0.2">
      <c r="B138" s="86"/>
      <c r="C138" s="86"/>
      <c r="D138" s="205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</row>
    <row r="139" spans="2:17" x14ac:dyDescent="0.2">
      <c r="B139" s="86"/>
      <c r="C139" s="86"/>
      <c r="D139" s="205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</row>
    <row r="140" spans="2:17" x14ac:dyDescent="0.2">
      <c r="B140" s="86"/>
      <c r="C140" s="86"/>
      <c r="D140" s="205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</row>
    <row r="141" spans="2:17" x14ac:dyDescent="0.2">
      <c r="B141" s="86"/>
      <c r="C141" s="86"/>
      <c r="D141" s="205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</row>
    <row r="142" spans="2:17" x14ac:dyDescent="0.2">
      <c r="B142" s="86"/>
      <c r="C142" s="86"/>
      <c r="D142" s="205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</row>
    <row r="143" spans="2:17" x14ac:dyDescent="0.2">
      <c r="B143" s="86"/>
      <c r="C143" s="86"/>
      <c r="D143" s="205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</row>
    <row r="144" spans="2:17" x14ac:dyDescent="0.2">
      <c r="B144" s="86"/>
      <c r="C144" s="86"/>
      <c r="D144" s="205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</row>
    <row r="145" spans="2:17" x14ac:dyDescent="0.2">
      <c r="B145" s="86"/>
      <c r="C145" s="86"/>
      <c r="D145" s="205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</row>
    <row r="146" spans="2:17" x14ac:dyDescent="0.2">
      <c r="B146" s="86"/>
      <c r="C146" s="86"/>
      <c r="D146" s="205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</row>
    <row r="147" spans="2:17" x14ac:dyDescent="0.2">
      <c r="B147" s="86"/>
      <c r="C147" s="86"/>
      <c r="D147" s="205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</row>
    <row r="148" spans="2:17" x14ac:dyDescent="0.2">
      <c r="B148" s="86"/>
      <c r="C148" s="86"/>
      <c r="D148" s="205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</row>
    <row r="149" spans="2:17" x14ac:dyDescent="0.2">
      <c r="B149" s="86"/>
      <c r="C149" s="86"/>
      <c r="D149" s="205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</row>
    <row r="150" spans="2:17" x14ac:dyDescent="0.2">
      <c r="B150" s="86"/>
      <c r="C150" s="86"/>
      <c r="D150" s="205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</row>
    <row r="151" spans="2:17" x14ac:dyDescent="0.2">
      <c r="B151" s="86"/>
      <c r="C151" s="86"/>
      <c r="D151" s="205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</row>
    <row r="152" spans="2:17" x14ac:dyDescent="0.2">
      <c r="B152" s="86"/>
      <c r="C152" s="86"/>
      <c r="D152" s="205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</row>
    <row r="153" spans="2:17" x14ac:dyDescent="0.2">
      <c r="B153" s="86"/>
      <c r="C153" s="86"/>
      <c r="D153" s="205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</row>
    <row r="154" spans="2:17" x14ac:dyDescent="0.2">
      <c r="B154" s="86"/>
      <c r="C154" s="86"/>
      <c r="D154" s="205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</row>
    <row r="155" spans="2:17" x14ac:dyDescent="0.2">
      <c r="B155" s="86"/>
      <c r="C155" s="86"/>
      <c r="D155" s="205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</row>
    <row r="156" spans="2:17" x14ac:dyDescent="0.2">
      <c r="B156" s="86"/>
      <c r="C156" s="86"/>
      <c r="D156" s="205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</row>
    <row r="157" spans="2:17" x14ac:dyDescent="0.2">
      <c r="B157" s="86"/>
      <c r="C157" s="86"/>
      <c r="D157" s="205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</row>
    <row r="158" spans="2:17" x14ac:dyDescent="0.2">
      <c r="B158" s="86"/>
      <c r="C158" s="86"/>
      <c r="D158" s="205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</row>
    <row r="159" spans="2:17" x14ac:dyDescent="0.2">
      <c r="B159" s="86"/>
      <c r="C159" s="86"/>
      <c r="D159" s="205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</row>
    <row r="160" spans="2:17" x14ac:dyDescent="0.2">
      <c r="B160" s="86"/>
      <c r="C160" s="86"/>
      <c r="D160" s="205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</row>
    <row r="161" spans="2:17" x14ac:dyDescent="0.2">
      <c r="B161" s="86"/>
      <c r="C161" s="86"/>
      <c r="D161" s="205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</row>
    <row r="162" spans="2:17" x14ac:dyDescent="0.2">
      <c r="B162" s="86"/>
      <c r="C162" s="86"/>
      <c r="D162" s="205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</row>
    <row r="163" spans="2:17" x14ac:dyDescent="0.2">
      <c r="B163" s="86"/>
      <c r="C163" s="86"/>
      <c r="D163" s="205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</row>
    <row r="164" spans="2:17" x14ac:dyDescent="0.2">
      <c r="B164" s="86"/>
      <c r="C164" s="86"/>
      <c r="D164" s="205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</row>
    <row r="165" spans="2:17" x14ac:dyDescent="0.2">
      <c r="B165" s="86"/>
      <c r="C165" s="86"/>
      <c r="D165" s="205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</row>
    <row r="166" spans="2:17" x14ac:dyDescent="0.2">
      <c r="B166" s="86"/>
      <c r="C166" s="86"/>
      <c r="D166" s="205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</row>
    <row r="167" spans="2:17" x14ac:dyDescent="0.2">
      <c r="B167" s="86"/>
      <c r="C167" s="86"/>
      <c r="D167" s="205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</row>
    <row r="168" spans="2:17" x14ac:dyDescent="0.2">
      <c r="B168" s="86"/>
      <c r="C168" s="86"/>
      <c r="D168" s="205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</row>
    <row r="169" spans="2:17" x14ac:dyDescent="0.2">
      <c r="B169" s="86"/>
      <c r="C169" s="86"/>
      <c r="D169" s="205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</row>
    <row r="170" spans="2:17" x14ac:dyDescent="0.2">
      <c r="B170" s="86"/>
      <c r="C170" s="86"/>
      <c r="D170" s="205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</row>
    <row r="171" spans="2:17" x14ac:dyDescent="0.2">
      <c r="B171" s="86"/>
      <c r="C171" s="86"/>
      <c r="D171" s="205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</row>
    <row r="172" spans="2:17" x14ac:dyDescent="0.2">
      <c r="B172" s="86"/>
      <c r="C172" s="86"/>
      <c r="D172" s="205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</row>
    <row r="173" spans="2:17" x14ac:dyDescent="0.2">
      <c r="B173" s="86"/>
      <c r="C173" s="86"/>
      <c r="D173" s="205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</row>
    <row r="174" spans="2:17" x14ac:dyDescent="0.2">
      <c r="B174" s="86"/>
      <c r="C174" s="86"/>
      <c r="D174" s="205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</row>
    <row r="175" spans="2:17" x14ac:dyDescent="0.2">
      <c r="B175" s="86"/>
      <c r="C175" s="86"/>
      <c r="D175" s="205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</row>
    <row r="176" spans="2:17" x14ac:dyDescent="0.2">
      <c r="B176" s="86"/>
      <c r="C176" s="86"/>
      <c r="D176" s="205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</row>
    <row r="177" spans="2:17" x14ac:dyDescent="0.2">
      <c r="B177" s="86"/>
      <c r="C177" s="86"/>
      <c r="D177" s="205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</row>
    <row r="178" spans="2:17" x14ac:dyDescent="0.2">
      <c r="B178" s="86"/>
      <c r="C178" s="86"/>
      <c r="D178" s="205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</row>
    <row r="179" spans="2:17" x14ac:dyDescent="0.2">
      <c r="B179" s="86"/>
      <c r="C179" s="86"/>
      <c r="D179" s="205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</row>
    <row r="180" spans="2:17" x14ac:dyDescent="0.2">
      <c r="B180" s="86"/>
      <c r="C180" s="86"/>
      <c r="D180" s="205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</row>
    <row r="181" spans="2:17" x14ac:dyDescent="0.2">
      <c r="B181" s="86"/>
      <c r="C181" s="86"/>
      <c r="D181" s="205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</row>
    <row r="182" spans="2:17" x14ac:dyDescent="0.2">
      <c r="B182" s="86"/>
      <c r="C182" s="86"/>
      <c r="D182" s="205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</row>
    <row r="183" spans="2:17" x14ac:dyDescent="0.2">
      <c r="B183" s="86"/>
      <c r="C183" s="86"/>
      <c r="D183" s="205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</row>
    <row r="184" spans="2:17" x14ac:dyDescent="0.2">
      <c r="B184" s="86"/>
      <c r="C184" s="86"/>
      <c r="D184" s="205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</row>
    <row r="185" spans="2:17" x14ac:dyDescent="0.2">
      <c r="B185" s="86"/>
      <c r="C185" s="86"/>
      <c r="D185" s="205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</row>
    <row r="186" spans="2:17" x14ac:dyDescent="0.2">
      <c r="B186" s="86"/>
      <c r="C186" s="86"/>
      <c r="D186" s="205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</row>
    <row r="187" spans="2:17" x14ac:dyDescent="0.2">
      <c r="B187" s="86"/>
      <c r="C187" s="86"/>
      <c r="D187" s="205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</row>
    <row r="188" spans="2:17" x14ac:dyDescent="0.2">
      <c r="B188" s="86"/>
      <c r="C188" s="86"/>
      <c r="D188" s="205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</row>
    <row r="189" spans="2:17" x14ac:dyDescent="0.2">
      <c r="B189" s="86"/>
      <c r="C189" s="86"/>
      <c r="D189" s="205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</row>
    <row r="190" spans="2:17" x14ac:dyDescent="0.2">
      <c r="B190" s="86"/>
      <c r="C190" s="86"/>
      <c r="D190" s="205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</row>
    <row r="191" spans="2:17" x14ac:dyDescent="0.2">
      <c r="B191" s="86"/>
      <c r="C191" s="86"/>
      <c r="D191" s="205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</row>
    <row r="192" spans="2:17" x14ac:dyDescent="0.2">
      <c r="B192" s="86"/>
      <c r="C192" s="86"/>
      <c r="D192" s="205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</row>
    <row r="193" spans="2:17" x14ac:dyDescent="0.2">
      <c r="B193" s="86"/>
      <c r="C193" s="86"/>
      <c r="D193" s="205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</row>
    <row r="194" spans="2:17" x14ac:dyDescent="0.2">
      <c r="B194" s="86"/>
      <c r="C194" s="86"/>
      <c r="D194" s="205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</row>
    <row r="195" spans="2:17" x14ac:dyDescent="0.2">
      <c r="B195" s="86"/>
      <c r="C195" s="86"/>
      <c r="D195" s="205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</row>
    <row r="196" spans="2:17" x14ac:dyDescent="0.2">
      <c r="B196" s="86"/>
      <c r="C196" s="86"/>
      <c r="D196" s="205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</row>
    <row r="197" spans="2:17" x14ac:dyDescent="0.2">
      <c r="B197" s="86"/>
      <c r="C197" s="86"/>
      <c r="D197" s="205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</row>
    <row r="198" spans="2:17" x14ac:dyDescent="0.2">
      <c r="B198" s="86"/>
      <c r="C198" s="86"/>
      <c r="D198" s="205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</row>
    <row r="199" spans="2:17" x14ac:dyDescent="0.2">
      <c r="B199" s="86"/>
      <c r="C199" s="86"/>
      <c r="D199" s="205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</row>
    <row r="200" spans="2:17" x14ac:dyDescent="0.2">
      <c r="B200" s="86"/>
      <c r="C200" s="86"/>
      <c r="D200" s="205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</row>
    <row r="201" spans="2:17" x14ac:dyDescent="0.2">
      <c r="B201" s="86"/>
      <c r="C201" s="86"/>
      <c r="D201" s="205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</row>
    <row r="202" spans="2:17" x14ac:dyDescent="0.2">
      <c r="B202" s="86"/>
      <c r="C202" s="86"/>
      <c r="D202" s="205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</row>
    <row r="203" spans="2:17" x14ac:dyDescent="0.2">
      <c r="B203" s="86"/>
      <c r="C203" s="86"/>
      <c r="D203" s="205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</row>
    <row r="204" spans="2:17" x14ac:dyDescent="0.2">
      <c r="B204" s="86"/>
      <c r="C204" s="86"/>
      <c r="D204" s="205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</row>
    <row r="205" spans="2:17" x14ac:dyDescent="0.2">
      <c r="B205" s="86"/>
      <c r="C205" s="86"/>
      <c r="D205" s="205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</row>
    <row r="206" spans="2:17" x14ac:dyDescent="0.2">
      <c r="B206" s="86"/>
      <c r="C206" s="86"/>
      <c r="D206" s="205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</row>
    <row r="207" spans="2:17" x14ac:dyDescent="0.2">
      <c r="B207" s="86"/>
      <c r="C207" s="86"/>
      <c r="D207" s="205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</row>
    <row r="208" spans="2:17" x14ac:dyDescent="0.2">
      <c r="B208" s="86"/>
      <c r="C208" s="86"/>
      <c r="D208" s="205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</row>
    <row r="209" spans="2:17" x14ac:dyDescent="0.2">
      <c r="B209" s="86"/>
      <c r="C209" s="86"/>
      <c r="D209" s="205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</row>
    <row r="210" spans="2:17" x14ac:dyDescent="0.2">
      <c r="B210" s="86"/>
      <c r="C210" s="86"/>
      <c r="D210" s="205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</row>
    <row r="211" spans="2:17" x14ac:dyDescent="0.2">
      <c r="B211" s="86"/>
      <c r="C211" s="86"/>
      <c r="D211" s="205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</row>
    <row r="212" spans="2:17" x14ac:dyDescent="0.2">
      <c r="B212" s="86"/>
      <c r="C212" s="86"/>
      <c r="D212" s="205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</row>
    <row r="213" spans="2:17" x14ac:dyDescent="0.2">
      <c r="B213" s="86"/>
      <c r="C213" s="86"/>
      <c r="D213" s="205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</row>
    <row r="214" spans="2:17" x14ac:dyDescent="0.2">
      <c r="B214" s="86"/>
      <c r="C214" s="86"/>
      <c r="D214" s="205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</row>
    <row r="215" spans="2:17" x14ac:dyDescent="0.2">
      <c r="B215" s="86"/>
      <c r="C215" s="86"/>
      <c r="D215" s="205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</row>
    <row r="216" spans="2:17" x14ac:dyDescent="0.2">
      <c r="B216" s="86"/>
      <c r="C216" s="86"/>
      <c r="D216" s="205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</row>
    <row r="217" spans="2:17" x14ac:dyDescent="0.2">
      <c r="B217" s="86"/>
      <c r="C217" s="86"/>
      <c r="D217" s="205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</row>
    <row r="218" spans="2:17" x14ac:dyDescent="0.2">
      <c r="B218" s="86"/>
      <c r="C218" s="86"/>
      <c r="D218" s="205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</row>
    <row r="219" spans="2:17" x14ac:dyDescent="0.2">
      <c r="B219" s="86"/>
      <c r="C219" s="86"/>
      <c r="D219" s="205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</row>
    <row r="220" spans="2:17" x14ac:dyDescent="0.2">
      <c r="B220" s="86"/>
      <c r="C220" s="86"/>
      <c r="D220" s="205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</row>
    <row r="221" spans="2:17" x14ac:dyDescent="0.2">
      <c r="B221" s="86"/>
      <c r="C221" s="86"/>
      <c r="D221" s="205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</row>
    <row r="222" spans="2:17" x14ac:dyDescent="0.2">
      <c r="B222" s="86"/>
      <c r="C222" s="86"/>
      <c r="D222" s="205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</row>
    <row r="223" spans="2:17" x14ac:dyDescent="0.2">
      <c r="B223" s="86"/>
      <c r="C223" s="86"/>
      <c r="D223" s="205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</row>
    <row r="224" spans="2:17" x14ac:dyDescent="0.2">
      <c r="B224" s="86"/>
      <c r="C224" s="86"/>
      <c r="D224" s="205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</row>
    <row r="225" spans="2:17" x14ac:dyDescent="0.2">
      <c r="B225" s="86"/>
      <c r="C225" s="86"/>
      <c r="D225" s="205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</row>
    <row r="226" spans="2:17" x14ac:dyDescent="0.2">
      <c r="B226" s="86"/>
      <c r="C226" s="86"/>
      <c r="D226" s="205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</row>
    <row r="227" spans="2:17" x14ac:dyDescent="0.2">
      <c r="B227" s="86"/>
      <c r="C227" s="86"/>
      <c r="D227" s="205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</row>
    <row r="228" spans="2:17" x14ac:dyDescent="0.2">
      <c r="B228" s="86"/>
      <c r="C228" s="86"/>
      <c r="D228" s="205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</row>
    <row r="229" spans="2:17" x14ac:dyDescent="0.2">
      <c r="B229" s="86"/>
      <c r="C229" s="86"/>
      <c r="D229" s="205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</row>
    <row r="230" spans="2:17" x14ac:dyDescent="0.2">
      <c r="B230" s="86"/>
      <c r="C230" s="86"/>
      <c r="D230" s="205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</row>
    <row r="231" spans="2:17" x14ac:dyDescent="0.2">
      <c r="B231" s="86"/>
      <c r="C231" s="86"/>
      <c r="D231" s="205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</row>
    <row r="232" spans="2:17" x14ac:dyDescent="0.2">
      <c r="B232" s="86"/>
      <c r="C232" s="86"/>
      <c r="D232" s="205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</row>
    <row r="233" spans="2:17" x14ac:dyDescent="0.2">
      <c r="B233" s="86"/>
      <c r="C233" s="86"/>
      <c r="D233" s="205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</row>
    <row r="234" spans="2:17" x14ac:dyDescent="0.2">
      <c r="B234" s="86"/>
      <c r="C234" s="86"/>
      <c r="D234" s="205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</row>
    <row r="235" spans="2:17" x14ac:dyDescent="0.2">
      <c r="B235" s="86"/>
      <c r="C235" s="86"/>
      <c r="D235" s="205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</row>
    <row r="236" spans="2:17" x14ac:dyDescent="0.2">
      <c r="B236" s="86"/>
      <c r="C236" s="86"/>
      <c r="D236" s="205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</row>
    <row r="237" spans="2:17" x14ac:dyDescent="0.2">
      <c r="B237" s="86"/>
      <c r="C237" s="86"/>
      <c r="D237" s="205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</row>
    <row r="238" spans="2:17" x14ac:dyDescent="0.2">
      <c r="B238" s="86"/>
      <c r="C238" s="86"/>
      <c r="D238" s="205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</row>
    <row r="239" spans="2:17" x14ac:dyDescent="0.2">
      <c r="B239" s="86"/>
      <c r="C239" s="86"/>
      <c r="D239" s="205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</row>
    <row r="240" spans="2:17" x14ac:dyDescent="0.2">
      <c r="B240" s="86"/>
      <c r="C240" s="86"/>
      <c r="D240" s="205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</row>
    <row r="241" spans="2:17" x14ac:dyDescent="0.2">
      <c r="B241" s="86"/>
      <c r="C241" s="86"/>
      <c r="D241" s="205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</row>
    <row r="242" spans="2:17" x14ac:dyDescent="0.2">
      <c r="B242" s="86"/>
      <c r="C242" s="86"/>
      <c r="D242" s="205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</row>
    <row r="243" spans="2:17" x14ac:dyDescent="0.2">
      <c r="B243" s="86"/>
      <c r="C243" s="86"/>
      <c r="D243" s="205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</row>
    <row r="244" spans="2:17" x14ac:dyDescent="0.2">
      <c r="B244" s="86"/>
      <c r="C244" s="86"/>
      <c r="D244" s="205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</row>
    <row r="245" spans="2:17" x14ac:dyDescent="0.2">
      <c r="B245" s="86"/>
      <c r="C245" s="86"/>
      <c r="D245" s="205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50" bestFit="1" customWidth="1"/>
    <col min="2" max="2" width="19" style="69" customWidth="1"/>
    <col min="3" max="3" width="19.42578125" style="69" customWidth="1"/>
    <col min="4" max="4" width="9.85546875" style="185" customWidth="1"/>
    <col min="5" max="5" width="18.42578125" style="69" customWidth="1"/>
    <col min="6" max="6" width="17.7109375" style="69" customWidth="1"/>
    <col min="7" max="7" width="9.140625" style="185" customWidth="1"/>
    <col min="8" max="8" width="16" style="69" bestFit="1" customWidth="1"/>
    <col min="9" max="16384" width="9.140625" style="50"/>
  </cols>
  <sheetData>
    <row r="2" spans="1:19" ht="18.75" x14ac:dyDescent="0.3">
      <c r="A2" s="5" t="s">
        <v>135</v>
      </c>
      <c r="B2" s="3"/>
      <c r="C2" s="3"/>
      <c r="D2" s="3"/>
      <c r="E2" s="3"/>
      <c r="F2" s="3"/>
      <c r="G2" s="3"/>
      <c r="H2" s="3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x14ac:dyDescent="0.2">
      <c r="A3" s="167"/>
    </row>
    <row r="4" spans="1:19" x14ac:dyDescent="0.2">
      <c r="B4" s="86"/>
      <c r="C4" s="86"/>
      <c r="D4" s="205"/>
      <c r="E4" s="86"/>
      <c r="F4" s="86"/>
      <c r="G4" s="205"/>
      <c r="H4" s="86"/>
      <c r="I4" s="67"/>
      <c r="J4" s="67"/>
      <c r="K4" s="67"/>
      <c r="L4" s="67"/>
      <c r="M4" s="67"/>
      <c r="N4" s="67"/>
      <c r="O4" s="67"/>
      <c r="P4" s="67"/>
      <c r="Q4" s="67"/>
    </row>
    <row r="5" spans="1:19" s="157" customFormat="1" x14ac:dyDescent="0.2">
      <c r="B5" s="228"/>
      <c r="C5" s="228"/>
      <c r="D5" s="101"/>
      <c r="E5" s="228"/>
      <c r="F5" s="228"/>
      <c r="G5" s="101"/>
      <c r="H5" s="157" t="str">
        <f>VALVAL</f>
        <v>тис. одиниць</v>
      </c>
    </row>
    <row r="6" spans="1:19" s="190" customFormat="1" x14ac:dyDescent="0.2">
      <c r="A6" s="64"/>
      <c r="B6" s="278">
        <v>42369</v>
      </c>
      <c r="C6" s="279"/>
      <c r="D6" s="280"/>
      <c r="E6" s="278">
        <v>42400</v>
      </c>
      <c r="F6" s="279"/>
      <c r="G6" s="280"/>
      <c r="H6" s="136"/>
    </row>
    <row r="7" spans="1:19" s="129" customFormat="1" x14ac:dyDescent="0.2">
      <c r="A7" s="53"/>
      <c r="B7" s="25" t="s">
        <v>173</v>
      </c>
      <c r="C7" s="25" t="s">
        <v>3</v>
      </c>
      <c r="D7" s="127" t="s">
        <v>67</v>
      </c>
      <c r="E7" s="25" t="s">
        <v>173</v>
      </c>
      <c r="F7" s="25" t="s">
        <v>3</v>
      </c>
      <c r="G7" s="127" t="s">
        <v>67</v>
      </c>
      <c r="H7" s="25" t="s">
        <v>149</v>
      </c>
    </row>
    <row r="8" spans="1:19" s="107" customFormat="1" ht="15.75" x14ac:dyDescent="0.2">
      <c r="A8" s="83" t="s">
        <v>172</v>
      </c>
      <c r="B8" s="84">
        <f t="shared" ref="B8:H8" si="0">SUM(B9:B18)</f>
        <v>65488566.161960006</v>
      </c>
      <c r="C8" s="84">
        <f t="shared" si="0"/>
        <v>1571769268.7627997</v>
      </c>
      <c r="D8" s="208">
        <f t="shared" si="0"/>
        <v>0.99999900000000008</v>
      </c>
      <c r="E8" s="84">
        <f t="shared" si="0"/>
        <v>65410291.921960004</v>
      </c>
      <c r="F8" s="84">
        <f t="shared" si="0"/>
        <v>1645184552.6490998</v>
      </c>
      <c r="G8" s="208">
        <f t="shared" si="0"/>
        <v>0.99999999999999989</v>
      </c>
      <c r="H8" s="145">
        <f t="shared" si="0"/>
        <v>7.7249404789592191E-19</v>
      </c>
    </row>
    <row r="9" spans="1:19" s="118" customFormat="1" x14ac:dyDescent="0.2">
      <c r="A9" s="229" t="s">
        <v>35</v>
      </c>
      <c r="B9" s="131">
        <v>29083062.508370001</v>
      </c>
      <c r="C9" s="131">
        <v>698012898.60367</v>
      </c>
      <c r="D9" s="18">
        <v>0.44409399999999999</v>
      </c>
      <c r="E9" s="131">
        <v>29428857.605919998</v>
      </c>
      <c r="F9" s="131">
        <v>740187828.43804002</v>
      </c>
      <c r="G9" s="18">
        <v>0.44991199999999998</v>
      </c>
      <c r="H9" s="131">
        <v>5.8180000000000003E-3</v>
      </c>
    </row>
    <row r="10" spans="1:19" x14ac:dyDescent="0.2">
      <c r="A10" s="155" t="s">
        <v>145</v>
      </c>
      <c r="B10" s="90">
        <v>3882515.78951</v>
      </c>
      <c r="C10" s="90">
        <v>93182968.587149993</v>
      </c>
      <c r="D10" s="209">
        <v>5.9284999999999997E-2</v>
      </c>
      <c r="E10" s="90">
        <v>3877687.0162599999</v>
      </c>
      <c r="F10" s="90">
        <v>97530688.086720005</v>
      </c>
      <c r="G10" s="209">
        <v>5.9283000000000002E-2</v>
      </c>
      <c r="H10" s="90">
        <v>-3.0000000000000001E-6</v>
      </c>
      <c r="I10" s="67"/>
      <c r="J10" s="67"/>
      <c r="K10" s="67"/>
      <c r="L10" s="67"/>
      <c r="M10" s="67"/>
      <c r="N10" s="67"/>
      <c r="O10" s="67"/>
      <c r="P10" s="67"/>
      <c r="Q10" s="67"/>
    </row>
    <row r="11" spans="1:19" x14ac:dyDescent="0.2">
      <c r="A11" s="155" t="s">
        <v>91</v>
      </c>
      <c r="B11" s="90">
        <v>288075.92722000001</v>
      </c>
      <c r="C11" s="90">
        <v>6914014.4000000004</v>
      </c>
      <c r="D11" s="209">
        <v>4.3990000000000001E-3</v>
      </c>
      <c r="E11" s="90">
        <v>283987.75449999998</v>
      </c>
      <c r="F11" s="90">
        <v>7142794.4000000004</v>
      </c>
      <c r="G11" s="209">
        <v>4.3420000000000004E-3</v>
      </c>
      <c r="H11" s="90">
        <v>-5.7000000000000003E-5</v>
      </c>
      <c r="I11" s="67"/>
      <c r="J11" s="67"/>
      <c r="K11" s="67"/>
      <c r="L11" s="67"/>
      <c r="M11" s="67"/>
      <c r="N11" s="67"/>
      <c r="O11" s="67"/>
      <c r="P11" s="67"/>
      <c r="Q11" s="67"/>
    </row>
    <row r="12" spans="1:19" x14ac:dyDescent="0.2">
      <c r="A12" s="155" t="s">
        <v>62</v>
      </c>
      <c r="B12" s="90">
        <v>12485728.174459999</v>
      </c>
      <c r="C12" s="90">
        <v>299665804.16775</v>
      </c>
      <c r="D12" s="209">
        <v>0.19065499999999999</v>
      </c>
      <c r="E12" s="90">
        <v>12438569.12105</v>
      </c>
      <c r="F12" s="90">
        <v>312852017.22333997</v>
      </c>
      <c r="G12" s="209">
        <v>0.190162</v>
      </c>
      <c r="H12" s="90">
        <v>-4.9299999999999995E-4</v>
      </c>
      <c r="I12" s="67"/>
      <c r="J12" s="67"/>
      <c r="K12" s="67"/>
      <c r="L12" s="67"/>
      <c r="M12" s="67"/>
      <c r="N12" s="67"/>
      <c r="O12" s="67"/>
      <c r="P12" s="67"/>
      <c r="Q12" s="67"/>
    </row>
    <row r="13" spans="1:19" x14ac:dyDescent="0.2">
      <c r="A13" s="155" t="s">
        <v>157</v>
      </c>
      <c r="B13" s="90">
        <v>19515488.326000001</v>
      </c>
      <c r="C13" s="90">
        <v>468384736.65564001</v>
      </c>
      <c r="D13" s="209">
        <v>0.29799799999999999</v>
      </c>
      <c r="E13" s="90">
        <v>19144316.685460001</v>
      </c>
      <c r="F13" s="90">
        <v>481513430.94137001</v>
      </c>
      <c r="G13" s="209">
        <v>0.29268</v>
      </c>
      <c r="H13" s="90">
        <v>-5.3179999999999998E-3</v>
      </c>
      <c r="I13" s="67"/>
      <c r="J13" s="67"/>
      <c r="K13" s="67"/>
      <c r="L13" s="67"/>
      <c r="M13" s="67"/>
      <c r="N13" s="67"/>
      <c r="O13" s="67"/>
      <c r="P13" s="67"/>
      <c r="Q13" s="67"/>
    </row>
    <row r="14" spans="1:19" x14ac:dyDescent="0.2">
      <c r="A14" s="155" t="s">
        <v>129</v>
      </c>
      <c r="B14" s="90">
        <v>233695.43640000001</v>
      </c>
      <c r="C14" s="90">
        <v>5608846.3485899996</v>
      </c>
      <c r="D14" s="209">
        <v>3.568E-3</v>
      </c>
      <c r="E14" s="90">
        <v>236873.73877</v>
      </c>
      <c r="F14" s="90">
        <v>5957793.55963</v>
      </c>
      <c r="G14" s="209">
        <v>3.6210000000000001E-3</v>
      </c>
      <c r="H14" s="90">
        <v>5.3000000000000001E-5</v>
      </c>
      <c r="I14" s="67"/>
      <c r="J14" s="67"/>
      <c r="K14" s="67"/>
      <c r="L14" s="67"/>
      <c r="M14" s="67"/>
      <c r="N14" s="67"/>
      <c r="O14" s="67"/>
      <c r="P14" s="67"/>
      <c r="Q14" s="67"/>
    </row>
    <row r="15" spans="1:19" x14ac:dyDescent="0.2">
      <c r="B15" s="86"/>
      <c r="C15" s="86"/>
      <c r="D15" s="205"/>
      <c r="E15" s="86"/>
      <c r="F15" s="86"/>
      <c r="G15" s="205"/>
      <c r="H15" s="86"/>
      <c r="I15" s="67"/>
      <c r="J15" s="67"/>
      <c r="K15" s="67"/>
      <c r="L15" s="67"/>
      <c r="M15" s="67"/>
      <c r="N15" s="67"/>
      <c r="O15" s="67"/>
      <c r="P15" s="67"/>
      <c r="Q15" s="67"/>
    </row>
    <row r="16" spans="1:19" x14ac:dyDescent="0.2">
      <c r="B16" s="86"/>
      <c r="C16" s="86"/>
      <c r="D16" s="205"/>
      <c r="E16" s="86"/>
      <c r="F16" s="86"/>
      <c r="G16" s="205"/>
      <c r="H16" s="86"/>
      <c r="I16" s="67"/>
      <c r="J16" s="67"/>
      <c r="K16" s="67"/>
      <c r="L16" s="67"/>
      <c r="M16" s="67"/>
      <c r="N16" s="67"/>
      <c r="O16" s="67"/>
      <c r="P16" s="67"/>
      <c r="Q16" s="67"/>
    </row>
    <row r="17" spans="1:19" x14ac:dyDescent="0.2">
      <c r="B17" s="86"/>
      <c r="C17" s="86"/>
      <c r="D17" s="205"/>
      <c r="E17" s="86"/>
      <c r="F17" s="86"/>
      <c r="G17" s="205"/>
      <c r="H17" s="86"/>
      <c r="I17" s="67"/>
      <c r="J17" s="67"/>
      <c r="K17" s="67"/>
      <c r="L17" s="67"/>
      <c r="M17" s="67"/>
      <c r="N17" s="67"/>
      <c r="O17" s="67"/>
      <c r="P17" s="67"/>
      <c r="Q17" s="67"/>
    </row>
    <row r="18" spans="1:19" x14ac:dyDescent="0.2">
      <c r="B18" s="86"/>
      <c r="C18" s="86"/>
      <c r="D18" s="205"/>
      <c r="E18" s="86"/>
      <c r="F18" s="86"/>
      <c r="G18" s="205"/>
      <c r="H18" s="86"/>
      <c r="I18" s="67"/>
      <c r="J18" s="67"/>
      <c r="K18" s="67"/>
      <c r="L18" s="67"/>
      <c r="M18" s="67"/>
      <c r="N18" s="67"/>
      <c r="O18" s="67"/>
      <c r="P18" s="67"/>
      <c r="Q18" s="67"/>
    </row>
    <row r="19" spans="1:19" x14ac:dyDescent="0.2">
      <c r="B19" s="86"/>
      <c r="C19" s="86"/>
      <c r="D19" s="205"/>
      <c r="E19" s="86"/>
      <c r="F19" s="86"/>
      <c r="G19" s="205"/>
      <c r="H19" s="86"/>
      <c r="I19" s="67"/>
      <c r="J19" s="67"/>
      <c r="K19" s="67"/>
      <c r="L19" s="67"/>
      <c r="M19" s="67"/>
      <c r="N19" s="67"/>
      <c r="O19" s="67"/>
      <c r="P19" s="67"/>
      <c r="Q19" s="67"/>
    </row>
    <row r="20" spans="1:19" x14ac:dyDescent="0.2">
      <c r="B20" s="86"/>
      <c r="C20" s="86"/>
      <c r="D20" s="205"/>
      <c r="E20" s="86"/>
      <c r="F20" s="86"/>
      <c r="G20" s="205"/>
      <c r="H20" s="86"/>
      <c r="I20" s="67"/>
      <c r="J20" s="67"/>
      <c r="K20" s="67"/>
      <c r="L20" s="67"/>
      <c r="M20" s="67"/>
      <c r="N20" s="67"/>
      <c r="O20" s="67"/>
      <c r="P20" s="67"/>
      <c r="Q20" s="67"/>
    </row>
    <row r="21" spans="1:19" x14ac:dyDescent="0.2">
      <c r="B21" s="86"/>
      <c r="C21" s="86"/>
      <c r="D21" s="205"/>
      <c r="E21" s="86"/>
      <c r="F21" s="86"/>
      <c r="G21" s="205"/>
      <c r="H21" s="157" t="str">
        <f>VALVAL</f>
        <v>тис. одиниць</v>
      </c>
      <c r="I21" s="67"/>
      <c r="J21" s="67"/>
      <c r="K21" s="67"/>
      <c r="L21" s="67"/>
      <c r="M21" s="67"/>
      <c r="N21" s="67"/>
      <c r="O21" s="67"/>
      <c r="P21" s="67"/>
      <c r="Q21" s="67"/>
    </row>
    <row r="22" spans="1:19" x14ac:dyDescent="0.2">
      <c r="A22" s="64"/>
      <c r="B22" s="278">
        <v>42369</v>
      </c>
      <c r="C22" s="279"/>
      <c r="D22" s="280"/>
      <c r="E22" s="278">
        <v>42400</v>
      </c>
      <c r="F22" s="279"/>
      <c r="G22" s="280"/>
      <c r="H22" s="136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</row>
    <row r="23" spans="1:19" s="196" customFormat="1" x14ac:dyDescent="0.2">
      <c r="A23" s="172"/>
      <c r="B23" s="177" t="s">
        <v>173</v>
      </c>
      <c r="C23" s="177" t="s">
        <v>3</v>
      </c>
      <c r="D23" s="54" t="s">
        <v>67</v>
      </c>
      <c r="E23" s="177" t="s">
        <v>173</v>
      </c>
      <c r="F23" s="177" t="s">
        <v>3</v>
      </c>
      <c r="G23" s="54" t="s">
        <v>67</v>
      </c>
      <c r="H23" s="177" t="s">
        <v>149</v>
      </c>
      <c r="I23" s="210"/>
      <c r="J23" s="210"/>
      <c r="K23" s="210"/>
      <c r="L23" s="210"/>
      <c r="M23" s="210"/>
      <c r="N23" s="210"/>
      <c r="O23" s="210"/>
      <c r="P23" s="210"/>
      <c r="Q23" s="210"/>
    </row>
    <row r="24" spans="1:19" s="213" customFormat="1" ht="15" x14ac:dyDescent="0.25">
      <c r="A24" s="44" t="s">
        <v>172</v>
      </c>
      <c r="B24" s="88">
        <f t="shared" ref="B24:G24" si="1">B$32+B$25</f>
        <v>65488566.161959991</v>
      </c>
      <c r="C24" s="88">
        <f t="shared" si="1"/>
        <v>1571769268.7628</v>
      </c>
      <c r="D24" s="77">
        <f t="shared" si="1"/>
        <v>1</v>
      </c>
      <c r="E24" s="88">
        <f t="shared" si="1"/>
        <v>65410291.921959996</v>
      </c>
      <c r="F24" s="88">
        <f t="shared" si="1"/>
        <v>1645184552.6490998</v>
      </c>
      <c r="G24" s="77">
        <f t="shared" si="1"/>
        <v>1</v>
      </c>
      <c r="H24" s="39">
        <v>0</v>
      </c>
      <c r="I24" s="230"/>
      <c r="J24" s="230"/>
      <c r="K24" s="230"/>
      <c r="L24" s="230"/>
      <c r="M24" s="230"/>
      <c r="N24" s="230"/>
      <c r="O24" s="230"/>
      <c r="P24" s="230"/>
      <c r="Q24" s="230"/>
    </row>
    <row r="25" spans="1:19" s="103" customFormat="1" ht="15" x14ac:dyDescent="0.25">
      <c r="A25" s="72" t="s">
        <v>74</v>
      </c>
      <c r="B25" s="150">
        <f t="shared" ref="B25:G25" si="2">SUM(B$26:B$31)</f>
        <v>55575985.078349993</v>
      </c>
      <c r="C25" s="150">
        <f t="shared" si="2"/>
        <v>1333860711.06358</v>
      </c>
      <c r="D25" s="96">
        <f t="shared" si="2"/>
        <v>0.84863599999999995</v>
      </c>
      <c r="E25" s="150">
        <f t="shared" si="2"/>
        <v>55342637.526189998</v>
      </c>
      <c r="F25" s="150">
        <f t="shared" si="2"/>
        <v>1391965234.9158099</v>
      </c>
      <c r="G25" s="96">
        <f t="shared" si="2"/>
        <v>0.84608399999999995</v>
      </c>
      <c r="H25" s="226">
        <v>-2.5509999999999999E-3</v>
      </c>
      <c r="I25" s="115"/>
      <c r="J25" s="115"/>
      <c r="K25" s="115"/>
      <c r="L25" s="115"/>
      <c r="M25" s="115"/>
      <c r="N25" s="115"/>
      <c r="O25" s="115"/>
      <c r="P25" s="115"/>
      <c r="Q25" s="115"/>
    </row>
    <row r="26" spans="1:19" s="231" customFormat="1" outlineLevel="1" x14ac:dyDescent="0.2">
      <c r="A26" s="70" t="s">
        <v>35</v>
      </c>
      <c r="B26" s="22">
        <v>25616869.826979998</v>
      </c>
      <c r="C26" s="22">
        <v>614821962.29977</v>
      </c>
      <c r="D26" s="125">
        <v>0.39116600000000001</v>
      </c>
      <c r="E26" s="22">
        <v>25733590.36163</v>
      </c>
      <c r="F26" s="22">
        <v>647245320.31639004</v>
      </c>
      <c r="G26" s="125">
        <v>0.39341799999999999</v>
      </c>
      <c r="H26" s="22">
        <v>2.2529999999999998E-3</v>
      </c>
      <c r="I26" s="11"/>
      <c r="J26" s="11"/>
      <c r="K26" s="11"/>
      <c r="L26" s="11"/>
      <c r="M26" s="11"/>
      <c r="N26" s="11"/>
      <c r="O26" s="11"/>
      <c r="P26" s="11"/>
      <c r="Q26" s="11"/>
    </row>
    <row r="27" spans="1:19" outlineLevel="1" x14ac:dyDescent="0.2">
      <c r="A27" s="122" t="s">
        <v>145</v>
      </c>
      <c r="B27" s="90">
        <v>3772458.6021099999</v>
      </c>
      <c r="C27" s="90">
        <v>90541522.681500003</v>
      </c>
      <c r="D27" s="209">
        <v>5.7605000000000003E-2</v>
      </c>
      <c r="E27" s="90">
        <v>3767861.5069400002</v>
      </c>
      <c r="F27" s="90">
        <v>94768382.246209994</v>
      </c>
      <c r="G27" s="209">
        <v>5.7603000000000001E-2</v>
      </c>
      <c r="H27" s="90">
        <v>-9.9999999999999995E-7</v>
      </c>
      <c r="I27" s="67"/>
      <c r="J27" s="67"/>
      <c r="K27" s="67"/>
      <c r="L27" s="67"/>
      <c r="M27" s="67"/>
      <c r="N27" s="67"/>
      <c r="O27" s="67"/>
      <c r="P27" s="67"/>
      <c r="Q27" s="67"/>
    </row>
    <row r="28" spans="1:19" outlineLevel="1" x14ac:dyDescent="0.2">
      <c r="A28" s="122" t="s">
        <v>91</v>
      </c>
      <c r="B28" s="90">
        <v>288075.92722000001</v>
      </c>
      <c r="C28" s="90">
        <v>6914014.4000000004</v>
      </c>
      <c r="D28" s="209">
        <v>4.3990000000000001E-3</v>
      </c>
      <c r="E28" s="90">
        <v>283987.75449999998</v>
      </c>
      <c r="F28" s="90">
        <v>7142794.4000000004</v>
      </c>
      <c r="G28" s="209">
        <v>4.3420000000000004E-3</v>
      </c>
      <c r="H28" s="90">
        <v>-5.7000000000000003E-5</v>
      </c>
      <c r="I28" s="67"/>
      <c r="J28" s="67"/>
      <c r="K28" s="67"/>
      <c r="L28" s="67"/>
      <c r="M28" s="67"/>
      <c r="N28" s="67"/>
      <c r="O28" s="67"/>
      <c r="P28" s="67"/>
      <c r="Q28" s="67"/>
    </row>
    <row r="29" spans="1:19" outlineLevel="1" x14ac:dyDescent="0.2">
      <c r="A29" s="122" t="s">
        <v>62</v>
      </c>
      <c r="B29" s="90">
        <v>7043516.06494</v>
      </c>
      <c r="C29" s="90">
        <v>169049083.58362001</v>
      </c>
      <c r="D29" s="209">
        <v>0.107553</v>
      </c>
      <c r="E29" s="90">
        <v>7016912.4463299997</v>
      </c>
      <c r="F29" s="90">
        <v>176487760.94348001</v>
      </c>
      <c r="G29" s="209">
        <v>0.107275</v>
      </c>
      <c r="H29" s="90">
        <v>-2.7799999999999998E-4</v>
      </c>
      <c r="I29" s="67"/>
      <c r="J29" s="67"/>
      <c r="K29" s="67"/>
      <c r="L29" s="67"/>
      <c r="M29" s="67"/>
      <c r="N29" s="67"/>
      <c r="O29" s="67"/>
      <c r="P29" s="67"/>
      <c r="Q29" s="67"/>
    </row>
    <row r="30" spans="1:19" outlineLevel="1" x14ac:dyDescent="0.2">
      <c r="A30" s="122" t="s">
        <v>157</v>
      </c>
      <c r="B30" s="90">
        <v>18621369.220699999</v>
      </c>
      <c r="C30" s="90">
        <v>446925281.75010002</v>
      </c>
      <c r="D30" s="209">
        <v>0.28434500000000001</v>
      </c>
      <c r="E30" s="90">
        <v>18303411.71802</v>
      </c>
      <c r="F30" s="90">
        <v>460363183.4501</v>
      </c>
      <c r="G30" s="209">
        <v>0.27982499999999999</v>
      </c>
      <c r="H30" s="90">
        <v>-4.5209999999999998E-3</v>
      </c>
      <c r="I30" s="67"/>
      <c r="J30" s="67"/>
      <c r="K30" s="67"/>
      <c r="L30" s="67"/>
      <c r="M30" s="67"/>
      <c r="N30" s="67"/>
      <c r="O30" s="67"/>
      <c r="P30" s="67"/>
      <c r="Q30" s="67"/>
    </row>
    <row r="31" spans="1:19" outlineLevel="1" x14ac:dyDescent="0.2">
      <c r="A31" s="122" t="s">
        <v>129</v>
      </c>
      <c r="B31" s="90">
        <v>233695.43640000001</v>
      </c>
      <c r="C31" s="90">
        <v>5608846.3485899996</v>
      </c>
      <c r="D31" s="209">
        <v>3.568E-3</v>
      </c>
      <c r="E31" s="90">
        <v>236873.73877</v>
      </c>
      <c r="F31" s="90">
        <v>5957793.55963</v>
      </c>
      <c r="G31" s="209">
        <v>3.6210000000000001E-3</v>
      </c>
      <c r="H31" s="90">
        <v>5.3000000000000001E-5</v>
      </c>
      <c r="I31" s="67"/>
      <c r="J31" s="67"/>
      <c r="K31" s="67"/>
      <c r="L31" s="67"/>
      <c r="M31" s="67"/>
      <c r="N31" s="67"/>
      <c r="O31" s="67"/>
      <c r="P31" s="67"/>
      <c r="Q31" s="67"/>
    </row>
    <row r="32" spans="1:19" s="157" customFormat="1" ht="15" x14ac:dyDescent="0.25">
      <c r="A32" s="219" t="s">
        <v>114</v>
      </c>
      <c r="B32" s="71">
        <f t="shared" ref="B32:G32" si="3">SUM(B$33:B$36)</f>
        <v>9912581.0836100001</v>
      </c>
      <c r="C32" s="71">
        <f t="shared" si="3"/>
        <v>237908557.69922</v>
      </c>
      <c r="D32" s="192">
        <f t="shared" si="3"/>
        <v>0.151364</v>
      </c>
      <c r="E32" s="71">
        <f t="shared" si="3"/>
        <v>10067654.39577</v>
      </c>
      <c r="F32" s="71">
        <f t="shared" si="3"/>
        <v>253219317.73328999</v>
      </c>
      <c r="G32" s="192">
        <f t="shared" si="3"/>
        <v>0.15391600000000003</v>
      </c>
      <c r="H32" s="71">
        <v>2.5509999999999999E-3</v>
      </c>
    </row>
    <row r="33" spans="1:17" outlineLevel="1" x14ac:dyDescent="0.2">
      <c r="A33" s="122" t="s">
        <v>35</v>
      </c>
      <c r="B33" s="90">
        <v>3466192.68139</v>
      </c>
      <c r="C33" s="90">
        <v>83190936.303900003</v>
      </c>
      <c r="D33" s="209">
        <v>5.2928000000000003E-2</v>
      </c>
      <c r="E33" s="90">
        <v>3695267.2442899998</v>
      </c>
      <c r="F33" s="90">
        <v>92942508.121649995</v>
      </c>
      <c r="G33" s="209">
        <v>5.6494000000000003E-2</v>
      </c>
      <c r="H33" s="90">
        <v>3.565E-3</v>
      </c>
      <c r="I33" s="67"/>
      <c r="J33" s="67"/>
      <c r="K33" s="67"/>
      <c r="L33" s="67"/>
      <c r="M33" s="67"/>
      <c r="N33" s="67"/>
      <c r="O33" s="67"/>
      <c r="P33" s="67"/>
      <c r="Q33" s="67"/>
    </row>
    <row r="34" spans="1:17" outlineLevel="1" x14ac:dyDescent="0.2">
      <c r="A34" s="122" t="s">
        <v>145</v>
      </c>
      <c r="B34" s="90">
        <v>110057.1874</v>
      </c>
      <c r="C34" s="90">
        <v>2641445.9056500001</v>
      </c>
      <c r="D34" s="209">
        <v>1.681E-3</v>
      </c>
      <c r="E34" s="90">
        <v>109825.50932</v>
      </c>
      <c r="F34" s="90">
        <v>2762305.84051</v>
      </c>
      <c r="G34" s="209">
        <v>1.6789999999999999E-3</v>
      </c>
      <c r="H34" s="90">
        <v>-1.9999999999999999E-6</v>
      </c>
      <c r="I34" s="67"/>
      <c r="J34" s="67"/>
      <c r="K34" s="67"/>
      <c r="L34" s="67"/>
      <c r="M34" s="67"/>
      <c r="N34" s="67"/>
      <c r="O34" s="67"/>
      <c r="P34" s="67"/>
      <c r="Q34" s="67"/>
    </row>
    <row r="35" spans="1:17" outlineLevel="1" x14ac:dyDescent="0.2">
      <c r="A35" s="122" t="s">
        <v>62</v>
      </c>
      <c r="B35" s="90">
        <v>5442212.1095200004</v>
      </c>
      <c r="C35" s="90">
        <v>130616720.58413</v>
      </c>
      <c r="D35" s="209">
        <v>8.3101999999999995E-2</v>
      </c>
      <c r="E35" s="90">
        <v>5421656.6747199995</v>
      </c>
      <c r="F35" s="90">
        <v>136364256.27985999</v>
      </c>
      <c r="G35" s="209">
        <v>8.2887000000000002E-2</v>
      </c>
      <c r="H35" s="90">
        <v>-2.1499999999999999E-4</v>
      </c>
      <c r="I35" s="67"/>
      <c r="J35" s="67"/>
      <c r="K35" s="67"/>
      <c r="L35" s="67"/>
      <c r="M35" s="67"/>
      <c r="N35" s="67"/>
      <c r="O35" s="67"/>
      <c r="P35" s="67"/>
      <c r="Q35" s="67"/>
    </row>
    <row r="36" spans="1:17" outlineLevel="1" x14ac:dyDescent="0.2">
      <c r="A36" s="122" t="s">
        <v>157</v>
      </c>
      <c r="B36" s="90">
        <v>894119.10530000005</v>
      </c>
      <c r="C36" s="90">
        <v>21459454.905540001</v>
      </c>
      <c r="D36" s="209">
        <v>1.3653E-2</v>
      </c>
      <c r="E36" s="90">
        <v>840904.96744000004</v>
      </c>
      <c r="F36" s="90">
        <v>21150247.491269998</v>
      </c>
      <c r="G36" s="209">
        <v>1.2855999999999999E-2</v>
      </c>
      <c r="H36" s="90">
        <v>-7.9699999999999997E-4</v>
      </c>
      <c r="I36" s="67"/>
      <c r="J36" s="67"/>
      <c r="K36" s="67"/>
      <c r="L36" s="67"/>
      <c r="M36" s="67"/>
      <c r="N36" s="67"/>
      <c r="O36" s="67"/>
      <c r="P36" s="67"/>
      <c r="Q36" s="67"/>
    </row>
    <row r="37" spans="1:17" x14ac:dyDescent="0.2">
      <c r="B37" s="86"/>
      <c r="C37" s="86"/>
      <c r="D37" s="205"/>
      <c r="E37" s="86"/>
      <c r="F37" s="86"/>
      <c r="G37" s="205"/>
      <c r="H37" s="86"/>
      <c r="I37" s="67"/>
      <c r="J37" s="67"/>
      <c r="K37" s="67"/>
      <c r="L37" s="67"/>
      <c r="M37" s="67"/>
      <c r="N37" s="67"/>
      <c r="O37" s="67"/>
      <c r="P37" s="67"/>
      <c r="Q37" s="67"/>
    </row>
    <row r="38" spans="1:17" x14ac:dyDescent="0.2">
      <c r="B38" s="86"/>
      <c r="C38" s="86"/>
      <c r="D38" s="205"/>
      <c r="E38" s="86"/>
      <c r="F38" s="86"/>
      <c r="G38" s="205"/>
      <c r="H38" s="86"/>
      <c r="I38" s="67"/>
      <c r="J38" s="67"/>
      <c r="K38" s="67"/>
      <c r="L38" s="67"/>
      <c r="M38" s="67"/>
      <c r="N38" s="67"/>
      <c r="O38" s="67"/>
      <c r="P38" s="67"/>
      <c r="Q38" s="67"/>
    </row>
    <row r="39" spans="1:17" x14ac:dyDescent="0.2">
      <c r="B39" s="86"/>
      <c r="C39" s="86"/>
      <c r="D39" s="205"/>
      <c r="E39" s="86"/>
      <c r="F39" s="86"/>
      <c r="G39" s="205"/>
      <c r="H39" s="86"/>
      <c r="I39" s="67"/>
      <c r="J39" s="67"/>
      <c r="K39" s="67"/>
      <c r="L39" s="67"/>
      <c r="M39" s="67"/>
      <c r="N39" s="67"/>
      <c r="O39" s="67"/>
      <c r="P39" s="67"/>
      <c r="Q39" s="67"/>
    </row>
    <row r="40" spans="1:17" x14ac:dyDescent="0.2">
      <c r="B40" s="86"/>
      <c r="C40" s="86"/>
      <c r="D40" s="205"/>
      <c r="E40" s="86"/>
      <c r="F40" s="86"/>
      <c r="G40" s="205"/>
      <c r="H40" s="86"/>
      <c r="I40" s="67"/>
      <c r="J40" s="67"/>
      <c r="K40" s="67"/>
      <c r="L40" s="67"/>
      <c r="M40" s="67"/>
      <c r="N40" s="67"/>
      <c r="O40" s="67"/>
      <c r="P40" s="67"/>
      <c r="Q40" s="67"/>
    </row>
    <row r="41" spans="1:17" x14ac:dyDescent="0.2">
      <c r="B41" s="86"/>
      <c r="C41" s="86"/>
      <c r="D41" s="205"/>
      <c r="E41" s="86"/>
      <c r="F41" s="86"/>
      <c r="G41" s="205"/>
      <c r="H41" s="86"/>
      <c r="I41" s="67"/>
      <c r="J41" s="67"/>
      <c r="K41" s="67"/>
      <c r="L41" s="67"/>
      <c r="M41" s="67"/>
      <c r="N41" s="67"/>
      <c r="O41" s="67"/>
      <c r="P41" s="67"/>
      <c r="Q41" s="67"/>
    </row>
    <row r="42" spans="1:17" x14ac:dyDescent="0.2">
      <c r="B42" s="86"/>
      <c r="C42" s="86"/>
      <c r="D42" s="205"/>
      <c r="E42" s="86"/>
      <c r="F42" s="86"/>
      <c r="G42" s="205"/>
      <c r="H42" s="86"/>
      <c r="I42" s="67"/>
      <c r="J42" s="67"/>
      <c r="K42" s="67"/>
      <c r="L42" s="67"/>
      <c r="M42" s="67"/>
      <c r="N42" s="67"/>
      <c r="O42" s="67"/>
      <c r="P42" s="67"/>
      <c r="Q42" s="67"/>
    </row>
    <row r="43" spans="1:17" x14ac:dyDescent="0.2">
      <c r="B43" s="86"/>
      <c r="C43" s="86"/>
      <c r="D43" s="205"/>
      <c r="E43" s="86"/>
      <c r="F43" s="86"/>
      <c r="G43" s="205"/>
      <c r="H43" s="86"/>
      <c r="I43" s="67"/>
      <c r="J43" s="67"/>
      <c r="K43" s="67"/>
      <c r="L43" s="67"/>
      <c r="M43" s="67"/>
      <c r="N43" s="67"/>
      <c r="O43" s="67"/>
      <c r="P43" s="67"/>
      <c r="Q43" s="67"/>
    </row>
    <row r="44" spans="1:17" x14ac:dyDescent="0.2">
      <c r="B44" s="86"/>
      <c r="C44" s="86"/>
      <c r="D44" s="205"/>
      <c r="E44" s="86"/>
      <c r="F44" s="86"/>
      <c r="G44" s="205"/>
      <c r="H44" s="86"/>
      <c r="I44" s="67"/>
      <c r="J44" s="67"/>
      <c r="K44" s="67"/>
      <c r="L44" s="67"/>
      <c r="M44" s="67"/>
      <c r="N44" s="67"/>
      <c r="O44" s="67"/>
      <c r="P44" s="67"/>
      <c r="Q44" s="67"/>
    </row>
    <row r="45" spans="1:17" x14ac:dyDescent="0.2">
      <c r="B45" s="86"/>
      <c r="C45" s="86"/>
      <c r="D45" s="205"/>
      <c r="E45" s="86"/>
      <c r="F45" s="86"/>
      <c r="G45" s="205"/>
      <c r="H45" s="86"/>
      <c r="I45" s="67"/>
      <c r="J45" s="67"/>
      <c r="K45" s="67"/>
      <c r="L45" s="67"/>
      <c r="M45" s="67"/>
      <c r="N45" s="67"/>
      <c r="O45" s="67"/>
      <c r="P45" s="67"/>
      <c r="Q45" s="67"/>
    </row>
    <row r="46" spans="1:17" x14ac:dyDescent="0.2">
      <c r="B46" s="86"/>
      <c r="C46" s="86"/>
      <c r="D46" s="205"/>
      <c r="E46" s="86"/>
      <c r="F46" s="86"/>
      <c r="G46" s="205"/>
      <c r="H46" s="86"/>
      <c r="I46" s="67"/>
      <c r="J46" s="67"/>
      <c r="K46" s="67"/>
      <c r="L46" s="67"/>
      <c r="M46" s="67"/>
      <c r="N46" s="67"/>
      <c r="O46" s="67"/>
      <c r="P46" s="67"/>
      <c r="Q46" s="67"/>
    </row>
    <row r="47" spans="1:17" x14ac:dyDescent="0.2">
      <c r="B47" s="86"/>
      <c r="C47" s="86"/>
      <c r="D47" s="205"/>
      <c r="E47" s="86"/>
      <c r="F47" s="86"/>
      <c r="G47" s="205"/>
      <c r="H47" s="86"/>
      <c r="I47" s="67"/>
      <c r="J47" s="67"/>
      <c r="K47" s="67"/>
      <c r="L47" s="67"/>
      <c r="M47" s="67"/>
      <c r="N47" s="67"/>
      <c r="O47" s="67"/>
      <c r="P47" s="67"/>
      <c r="Q47" s="67"/>
    </row>
    <row r="48" spans="1:17" x14ac:dyDescent="0.2">
      <c r="B48" s="86"/>
      <c r="C48" s="86"/>
      <c r="D48" s="205"/>
      <c r="E48" s="86"/>
      <c r="F48" s="86"/>
      <c r="G48" s="205"/>
      <c r="H48" s="86"/>
      <c r="I48" s="67"/>
      <c r="J48" s="67"/>
      <c r="K48" s="67"/>
      <c r="L48" s="67"/>
      <c r="M48" s="67"/>
      <c r="N48" s="67"/>
      <c r="O48" s="67"/>
      <c r="P48" s="67"/>
      <c r="Q48" s="67"/>
    </row>
    <row r="49" spans="2:17" x14ac:dyDescent="0.2">
      <c r="B49" s="86"/>
      <c r="C49" s="86"/>
      <c r="D49" s="205"/>
      <c r="E49" s="86"/>
      <c r="F49" s="86"/>
      <c r="G49" s="205"/>
      <c r="H49" s="86"/>
      <c r="I49" s="67"/>
      <c r="J49" s="67"/>
      <c r="K49" s="67"/>
      <c r="L49" s="67"/>
      <c r="M49" s="67"/>
      <c r="N49" s="67"/>
      <c r="O49" s="67"/>
      <c r="P49" s="67"/>
      <c r="Q49" s="67"/>
    </row>
    <row r="50" spans="2:17" x14ac:dyDescent="0.2">
      <c r="B50" s="86"/>
      <c r="C50" s="86"/>
      <c r="D50" s="205"/>
      <c r="E50" s="86"/>
      <c r="F50" s="86"/>
      <c r="G50" s="205"/>
      <c r="H50" s="86"/>
      <c r="I50" s="67"/>
      <c r="J50" s="67"/>
      <c r="K50" s="67"/>
      <c r="L50" s="67"/>
      <c r="M50" s="67"/>
      <c r="N50" s="67"/>
      <c r="O50" s="67"/>
      <c r="P50" s="67"/>
      <c r="Q50" s="67"/>
    </row>
    <row r="51" spans="2:17" x14ac:dyDescent="0.2">
      <c r="B51" s="86"/>
      <c r="C51" s="86"/>
      <c r="D51" s="205"/>
      <c r="E51" s="86"/>
      <c r="F51" s="86"/>
      <c r="G51" s="205"/>
      <c r="H51" s="86"/>
      <c r="I51" s="67"/>
      <c r="J51" s="67"/>
      <c r="K51" s="67"/>
      <c r="L51" s="67"/>
      <c r="M51" s="67"/>
      <c r="N51" s="67"/>
      <c r="O51" s="67"/>
      <c r="P51" s="67"/>
      <c r="Q51" s="67"/>
    </row>
    <row r="52" spans="2:17" x14ac:dyDescent="0.2">
      <c r="B52" s="86"/>
      <c r="C52" s="86"/>
      <c r="D52" s="205"/>
      <c r="E52" s="86"/>
      <c r="F52" s="86"/>
      <c r="G52" s="205"/>
      <c r="H52" s="86"/>
      <c r="I52" s="67"/>
      <c r="J52" s="67"/>
      <c r="K52" s="67"/>
      <c r="L52" s="67"/>
      <c r="M52" s="67"/>
      <c r="N52" s="67"/>
      <c r="O52" s="67"/>
      <c r="P52" s="67"/>
      <c r="Q52" s="67"/>
    </row>
    <row r="53" spans="2:17" x14ac:dyDescent="0.2">
      <c r="B53" s="86"/>
      <c r="C53" s="86"/>
      <c r="D53" s="205"/>
      <c r="E53" s="86"/>
      <c r="F53" s="86"/>
      <c r="G53" s="205"/>
      <c r="H53" s="86"/>
      <c r="I53" s="67"/>
      <c r="J53" s="67"/>
      <c r="K53" s="67"/>
      <c r="L53" s="67"/>
      <c r="M53" s="67"/>
      <c r="N53" s="67"/>
      <c r="O53" s="67"/>
      <c r="P53" s="67"/>
      <c r="Q53" s="67"/>
    </row>
    <row r="54" spans="2:17" x14ac:dyDescent="0.2">
      <c r="B54" s="86"/>
      <c r="C54" s="86"/>
      <c r="D54" s="205"/>
      <c r="E54" s="86"/>
      <c r="F54" s="86"/>
      <c r="G54" s="205"/>
      <c r="H54" s="86"/>
      <c r="I54" s="67"/>
      <c r="J54" s="67"/>
      <c r="K54" s="67"/>
      <c r="L54" s="67"/>
      <c r="M54" s="67"/>
      <c r="N54" s="67"/>
      <c r="O54" s="67"/>
      <c r="P54" s="67"/>
      <c r="Q54" s="67"/>
    </row>
    <row r="55" spans="2:17" x14ac:dyDescent="0.2">
      <c r="B55" s="86"/>
      <c r="C55" s="86"/>
      <c r="D55" s="205"/>
      <c r="E55" s="86"/>
      <c r="F55" s="86"/>
      <c r="G55" s="205"/>
      <c r="H55" s="86"/>
      <c r="I55" s="67"/>
      <c r="J55" s="67"/>
      <c r="K55" s="67"/>
      <c r="L55" s="67"/>
      <c r="M55" s="67"/>
      <c r="N55" s="67"/>
      <c r="O55" s="67"/>
      <c r="P55" s="67"/>
      <c r="Q55" s="67"/>
    </row>
    <row r="56" spans="2:17" x14ac:dyDescent="0.2">
      <c r="B56" s="86"/>
      <c r="C56" s="86"/>
      <c r="D56" s="205"/>
      <c r="E56" s="86"/>
      <c r="F56" s="86"/>
      <c r="G56" s="205"/>
      <c r="H56" s="86"/>
      <c r="I56" s="67"/>
      <c r="J56" s="67"/>
      <c r="K56" s="67"/>
      <c r="L56" s="67"/>
      <c r="M56" s="67"/>
      <c r="N56" s="67"/>
      <c r="O56" s="67"/>
      <c r="P56" s="67"/>
      <c r="Q56" s="67"/>
    </row>
    <row r="57" spans="2:17" x14ac:dyDescent="0.2">
      <c r="B57" s="86"/>
      <c r="C57" s="86"/>
      <c r="D57" s="205"/>
      <c r="E57" s="86"/>
      <c r="F57" s="86"/>
      <c r="G57" s="205"/>
      <c r="H57" s="86"/>
      <c r="I57" s="67"/>
      <c r="J57" s="67"/>
      <c r="K57" s="67"/>
      <c r="L57" s="67"/>
      <c r="M57" s="67"/>
      <c r="N57" s="67"/>
      <c r="O57" s="67"/>
      <c r="P57" s="67"/>
      <c r="Q57" s="67"/>
    </row>
    <row r="58" spans="2:17" x14ac:dyDescent="0.2">
      <c r="B58" s="86"/>
      <c r="C58" s="86"/>
      <c r="D58" s="205"/>
      <c r="E58" s="86"/>
      <c r="F58" s="86"/>
      <c r="G58" s="205"/>
      <c r="H58" s="86"/>
      <c r="I58" s="67"/>
      <c r="J58" s="67"/>
      <c r="K58" s="67"/>
      <c r="L58" s="67"/>
      <c r="M58" s="67"/>
      <c r="N58" s="67"/>
      <c r="O58" s="67"/>
      <c r="P58" s="67"/>
      <c r="Q58" s="67"/>
    </row>
    <row r="59" spans="2:17" x14ac:dyDescent="0.2">
      <c r="B59" s="86"/>
      <c r="C59" s="86"/>
      <c r="D59" s="205"/>
      <c r="E59" s="86"/>
      <c r="F59" s="86"/>
      <c r="G59" s="205"/>
      <c r="H59" s="86"/>
      <c r="I59" s="67"/>
      <c r="J59" s="67"/>
      <c r="K59" s="67"/>
      <c r="L59" s="67"/>
      <c r="M59" s="67"/>
      <c r="N59" s="67"/>
      <c r="O59" s="67"/>
      <c r="P59" s="67"/>
      <c r="Q59" s="67"/>
    </row>
    <row r="60" spans="2:17" x14ac:dyDescent="0.2">
      <c r="B60" s="86"/>
      <c r="C60" s="86"/>
      <c r="D60" s="205"/>
      <c r="E60" s="86"/>
      <c r="F60" s="86"/>
      <c r="G60" s="205"/>
      <c r="H60" s="86"/>
      <c r="I60" s="67"/>
      <c r="J60" s="67"/>
      <c r="K60" s="67"/>
      <c r="L60" s="67"/>
      <c r="M60" s="67"/>
      <c r="N60" s="67"/>
      <c r="O60" s="67"/>
      <c r="P60" s="67"/>
      <c r="Q60" s="67"/>
    </row>
    <row r="61" spans="2:17" x14ac:dyDescent="0.2">
      <c r="B61" s="86"/>
      <c r="C61" s="86"/>
      <c r="D61" s="205"/>
      <c r="E61" s="86"/>
      <c r="F61" s="86"/>
      <c r="G61" s="205"/>
      <c r="H61" s="86"/>
      <c r="I61" s="67"/>
      <c r="J61" s="67"/>
      <c r="K61" s="67"/>
      <c r="L61" s="67"/>
      <c r="M61" s="67"/>
      <c r="N61" s="67"/>
      <c r="O61" s="67"/>
      <c r="P61" s="67"/>
      <c r="Q61" s="67"/>
    </row>
    <row r="62" spans="2:17" x14ac:dyDescent="0.2">
      <c r="B62" s="86"/>
      <c r="C62" s="86"/>
      <c r="D62" s="205"/>
      <c r="E62" s="86"/>
      <c r="F62" s="86"/>
      <c r="G62" s="205"/>
      <c r="H62" s="86"/>
      <c r="I62" s="67"/>
      <c r="J62" s="67"/>
      <c r="K62" s="67"/>
      <c r="L62" s="67"/>
      <c r="M62" s="67"/>
      <c r="N62" s="67"/>
      <c r="O62" s="67"/>
      <c r="P62" s="67"/>
      <c r="Q62" s="67"/>
    </row>
    <row r="63" spans="2:17" x14ac:dyDescent="0.2">
      <c r="B63" s="86"/>
      <c r="C63" s="86"/>
      <c r="D63" s="205"/>
      <c r="E63" s="86"/>
      <c r="F63" s="86"/>
      <c r="G63" s="205"/>
      <c r="H63" s="86"/>
      <c r="I63" s="67"/>
      <c r="J63" s="67"/>
      <c r="K63" s="67"/>
      <c r="L63" s="67"/>
      <c r="M63" s="67"/>
      <c r="N63" s="67"/>
      <c r="O63" s="67"/>
      <c r="P63" s="67"/>
      <c r="Q63" s="67"/>
    </row>
    <row r="64" spans="2:17" x14ac:dyDescent="0.2">
      <c r="B64" s="86"/>
      <c r="C64" s="86"/>
      <c r="D64" s="205"/>
      <c r="E64" s="86"/>
      <c r="F64" s="86"/>
      <c r="G64" s="205"/>
      <c r="H64" s="86"/>
      <c r="I64" s="67"/>
      <c r="J64" s="67"/>
      <c r="K64" s="67"/>
      <c r="L64" s="67"/>
      <c r="M64" s="67"/>
      <c r="N64" s="67"/>
      <c r="O64" s="67"/>
      <c r="P64" s="67"/>
      <c r="Q64" s="67"/>
    </row>
    <row r="65" spans="2:17" x14ac:dyDescent="0.2">
      <c r="B65" s="86"/>
      <c r="C65" s="86"/>
      <c r="D65" s="205"/>
      <c r="E65" s="86"/>
      <c r="F65" s="86"/>
      <c r="G65" s="205"/>
      <c r="H65" s="86"/>
      <c r="I65" s="67"/>
      <c r="J65" s="67"/>
      <c r="K65" s="67"/>
      <c r="L65" s="67"/>
      <c r="M65" s="67"/>
      <c r="N65" s="67"/>
      <c r="O65" s="67"/>
      <c r="P65" s="67"/>
      <c r="Q65" s="67"/>
    </row>
    <row r="66" spans="2:17" x14ac:dyDescent="0.2">
      <c r="B66" s="86"/>
      <c r="C66" s="86"/>
      <c r="D66" s="205"/>
      <c r="E66" s="86"/>
      <c r="F66" s="86"/>
      <c r="G66" s="205"/>
      <c r="H66" s="86"/>
      <c r="I66" s="67"/>
      <c r="J66" s="67"/>
      <c r="K66" s="67"/>
      <c r="L66" s="67"/>
      <c r="M66" s="67"/>
      <c r="N66" s="67"/>
      <c r="O66" s="67"/>
      <c r="P66" s="67"/>
      <c r="Q66" s="67"/>
    </row>
    <row r="67" spans="2:17" x14ac:dyDescent="0.2">
      <c r="B67" s="86"/>
      <c r="C67" s="86"/>
      <c r="D67" s="205"/>
      <c r="E67" s="86"/>
      <c r="F67" s="86"/>
      <c r="G67" s="205"/>
      <c r="H67" s="86"/>
      <c r="I67" s="67"/>
      <c r="J67" s="67"/>
      <c r="K67" s="67"/>
      <c r="L67" s="67"/>
      <c r="M67" s="67"/>
      <c r="N67" s="67"/>
      <c r="O67" s="67"/>
      <c r="P67" s="67"/>
      <c r="Q67" s="67"/>
    </row>
    <row r="68" spans="2:17" x14ac:dyDescent="0.2">
      <c r="B68" s="86"/>
      <c r="C68" s="86"/>
      <c r="D68" s="205"/>
      <c r="E68" s="86"/>
      <c r="F68" s="86"/>
      <c r="G68" s="205"/>
      <c r="H68" s="86"/>
      <c r="I68" s="67"/>
      <c r="J68" s="67"/>
      <c r="K68" s="67"/>
      <c r="L68" s="67"/>
      <c r="M68" s="67"/>
      <c r="N68" s="67"/>
      <c r="O68" s="67"/>
      <c r="P68" s="67"/>
      <c r="Q68" s="67"/>
    </row>
    <row r="69" spans="2:17" x14ac:dyDescent="0.2">
      <c r="B69" s="86"/>
      <c r="C69" s="86"/>
      <c r="D69" s="205"/>
      <c r="E69" s="86"/>
      <c r="F69" s="86"/>
      <c r="G69" s="205"/>
      <c r="H69" s="86"/>
      <c r="I69" s="67"/>
      <c r="J69" s="67"/>
      <c r="K69" s="67"/>
      <c r="L69" s="67"/>
      <c r="M69" s="67"/>
      <c r="N69" s="67"/>
      <c r="O69" s="67"/>
      <c r="P69" s="67"/>
      <c r="Q69" s="67"/>
    </row>
    <row r="70" spans="2:17" x14ac:dyDescent="0.2">
      <c r="B70" s="86"/>
      <c r="C70" s="86"/>
      <c r="D70" s="205"/>
      <c r="E70" s="86"/>
      <c r="F70" s="86"/>
      <c r="G70" s="205"/>
      <c r="H70" s="86"/>
      <c r="I70" s="67"/>
      <c r="J70" s="67"/>
      <c r="K70" s="67"/>
      <c r="L70" s="67"/>
      <c r="M70" s="67"/>
      <c r="N70" s="67"/>
      <c r="O70" s="67"/>
      <c r="P70" s="67"/>
      <c r="Q70" s="67"/>
    </row>
    <row r="71" spans="2:17" x14ac:dyDescent="0.2">
      <c r="B71" s="86"/>
      <c r="C71" s="86"/>
      <c r="D71" s="205"/>
      <c r="E71" s="86"/>
      <c r="F71" s="86"/>
      <c r="G71" s="205"/>
      <c r="H71" s="86"/>
      <c r="I71" s="67"/>
      <c r="J71" s="67"/>
      <c r="K71" s="67"/>
      <c r="L71" s="67"/>
      <c r="M71" s="67"/>
      <c r="N71" s="67"/>
      <c r="O71" s="67"/>
      <c r="P71" s="67"/>
      <c r="Q71" s="67"/>
    </row>
    <row r="72" spans="2:17" x14ac:dyDescent="0.2">
      <c r="B72" s="86"/>
      <c r="C72" s="86"/>
      <c r="D72" s="205"/>
      <c r="E72" s="86"/>
      <c r="F72" s="86"/>
      <c r="G72" s="205"/>
      <c r="H72" s="86"/>
      <c r="I72" s="67"/>
      <c r="J72" s="67"/>
      <c r="K72" s="67"/>
      <c r="L72" s="67"/>
      <c r="M72" s="67"/>
      <c r="N72" s="67"/>
      <c r="O72" s="67"/>
      <c r="P72" s="67"/>
      <c r="Q72" s="67"/>
    </row>
    <row r="73" spans="2:17" x14ac:dyDescent="0.2">
      <c r="B73" s="86"/>
      <c r="C73" s="86"/>
      <c r="D73" s="205"/>
      <c r="E73" s="86"/>
      <c r="F73" s="86"/>
      <c r="G73" s="205"/>
      <c r="H73" s="86"/>
      <c r="I73" s="67"/>
      <c r="J73" s="67"/>
      <c r="K73" s="67"/>
      <c r="L73" s="67"/>
      <c r="M73" s="67"/>
      <c r="N73" s="67"/>
      <c r="O73" s="67"/>
      <c r="P73" s="67"/>
      <c r="Q73" s="67"/>
    </row>
    <row r="74" spans="2:17" x14ac:dyDescent="0.2">
      <c r="B74" s="86"/>
      <c r="C74" s="86"/>
      <c r="D74" s="205"/>
      <c r="E74" s="86"/>
      <c r="F74" s="86"/>
      <c r="G74" s="205"/>
      <c r="H74" s="86"/>
      <c r="I74" s="67"/>
      <c r="J74" s="67"/>
      <c r="K74" s="67"/>
      <c r="L74" s="67"/>
      <c r="M74" s="67"/>
      <c r="N74" s="67"/>
      <c r="O74" s="67"/>
      <c r="P74" s="67"/>
      <c r="Q74" s="67"/>
    </row>
    <row r="75" spans="2:17" x14ac:dyDescent="0.2">
      <c r="B75" s="86"/>
      <c r="C75" s="86"/>
      <c r="D75" s="205"/>
      <c r="E75" s="86"/>
      <c r="F75" s="86"/>
      <c r="G75" s="205"/>
      <c r="H75" s="86"/>
      <c r="I75" s="67"/>
      <c r="J75" s="67"/>
      <c r="K75" s="67"/>
      <c r="L75" s="67"/>
      <c r="M75" s="67"/>
      <c r="N75" s="67"/>
      <c r="O75" s="67"/>
      <c r="P75" s="67"/>
      <c r="Q75" s="67"/>
    </row>
    <row r="76" spans="2:17" x14ac:dyDescent="0.2">
      <c r="B76" s="86"/>
      <c r="C76" s="86"/>
      <c r="D76" s="205"/>
      <c r="E76" s="86"/>
      <c r="F76" s="86"/>
      <c r="G76" s="205"/>
      <c r="H76" s="86"/>
      <c r="I76" s="67"/>
      <c r="J76" s="67"/>
      <c r="K76" s="67"/>
      <c r="L76" s="67"/>
      <c r="M76" s="67"/>
      <c r="N76" s="67"/>
      <c r="O76" s="67"/>
      <c r="P76" s="67"/>
      <c r="Q76" s="67"/>
    </row>
    <row r="77" spans="2:17" x14ac:dyDescent="0.2">
      <c r="B77" s="86"/>
      <c r="C77" s="86"/>
      <c r="D77" s="205"/>
      <c r="E77" s="86"/>
      <c r="F77" s="86"/>
      <c r="G77" s="205"/>
      <c r="H77" s="86"/>
      <c r="I77" s="67"/>
      <c r="J77" s="67"/>
      <c r="K77" s="67"/>
      <c r="L77" s="67"/>
      <c r="M77" s="67"/>
      <c r="N77" s="67"/>
      <c r="O77" s="67"/>
      <c r="P77" s="67"/>
      <c r="Q77" s="67"/>
    </row>
    <row r="78" spans="2:17" x14ac:dyDescent="0.2">
      <c r="B78" s="86"/>
      <c r="C78" s="86"/>
      <c r="D78" s="205"/>
      <c r="E78" s="86"/>
      <c r="F78" s="86"/>
      <c r="G78" s="205"/>
      <c r="H78" s="86"/>
      <c r="I78" s="67"/>
      <c r="J78" s="67"/>
      <c r="K78" s="67"/>
      <c r="L78" s="67"/>
      <c r="M78" s="67"/>
      <c r="N78" s="67"/>
      <c r="O78" s="67"/>
      <c r="P78" s="67"/>
      <c r="Q78" s="67"/>
    </row>
    <row r="79" spans="2:17" x14ac:dyDescent="0.2">
      <c r="B79" s="86"/>
      <c r="C79" s="86"/>
      <c r="D79" s="205"/>
      <c r="E79" s="86"/>
      <c r="F79" s="86"/>
      <c r="G79" s="205"/>
      <c r="H79" s="86"/>
      <c r="I79" s="67"/>
      <c r="J79" s="67"/>
      <c r="K79" s="67"/>
      <c r="L79" s="67"/>
      <c r="M79" s="67"/>
      <c r="N79" s="67"/>
      <c r="O79" s="67"/>
      <c r="P79" s="67"/>
      <c r="Q79" s="67"/>
    </row>
    <row r="80" spans="2:17" x14ac:dyDescent="0.2">
      <c r="B80" s="86"/>
      <c r="C80" s="86"/>
      <c r="D80" s="205"/>
      <c r="E80" s="86"/>
      <c r="F80" s="86"/>
      <c r="G80" s="205"/>
      <c r="H80" s="86"/>
      <c r="I80" s="67"/>
      <c r="J80" s="67"/>
      <c r="K80" s="67"/>
      <c r="L80" s="67"/>
      <c r="M80" s="67"/>
      <c r="N80" s="67"/>
      <c r="O80" s="67"/>
      <c r="P80" s="67"/>
      <c r="Q80" s="67"/>
    </row>
    <row r="81" spans="2:17" x14ac:dyDescent="0.2">
      <c r="B81" s="86"/>
      <c r="C81" s="86"/>
      <c r="D81" s="205"/>
      <c r="E81" s="86"/>
      <c r="F81" s="86"/>
      <c r="G81" s="205"/>
      <c r="H81" s="86"/>
      <c r="I81" s="67"/>
      <c r="J81" s="67"/>
      <c r="K81" s="67"/>
      <c r="L81" s="67"/>
      <c r="M81" s="67"/>
      <c r="N81" s="67"/>
      <c r="O81" s="67"/>
      <c r="P81" s="67"/>
      <c r="Q81" s="67"/>
    </row>
    <row r="82" spans="2:17" x14ac:dyDescent="0.2">
      <c r="B82" s="86"/>
      <c r="C82" s="86"/>
      <c r="D82" s="205"/>
      <c r="E82" s="86"/>
      <c r="F82" s="86"/>
      <c r="G82" s="205"/>
      <c r="H82" s="86"/>
      <c r="I82" s="67"/>
      <c r="J82" s="67"/>
      <c r="K82" s="67"/>
      <c r="L82" s="67"/>
      <c r="M82" s="67"/>
      <c r="N82" s="67"/>
      <c r="O82" s="67"/>
      <c r="P82" s="67"/>
      <c r="Q82" s="67"/>
    </row>
    <row r="83" spans="2:17" x14ac:dyDescent="0.2">
      <c r="B83" s="86"/>
      <c r="C83" s="86"/>
      <c r="D83" s="205"/>
      <c r="E83" s="86"/>
      <c r="F83" s="86"/>
      <c r="G83" s="205"/>
      <c r="H83" s="86"/>
      <c r="I83" s="67"/>
      <c r="J83" s="67"/>
      <c r="K83" s="67"/>
      <c r="L83" s="67"/>
      <c r="M83" s="67"/>
      <c r="N83" s="67"/>
      <c r="O83" s="67"/>
      <c r="P83" s="67"/>
      <c r="Q83" s="67"/>
    </row>
    <row r="84" spans="2:17" x14ac:dyDescent="0.2">
      <c r="B84" s="86"/>
      <c r="C84" s="86"/>
      <c r="D84" s="205"/>
      <c r="E84" s="86"/>
      <c r="F84" s="86"/>
      <c r="G84" s="205"/>
      <c r="H84" s="86"/>
      <c r="I84" s="67"/>
      <c r="J84" s="67"/>
      <c r="K84" s="67"/>
      <c r="L84" s="67"/>
      <c r="M84" s="67"/>
      <c r="N84" s="67"/>
      <c r="O84" s="67"/>
      <c r="P84" s="67"/>
      <c r="Q84" s="67"/>
    </row>
    <row r="85" spans="2:17" x14ac:dyDescent="0.2">
      <c r="B85" s="86"/>
      <c r="C85" s="86"/>
      <c r="D85" s="205"/>
      <c r="E85" s="86"/>
      <c r="F85" s="86"/>
      <c r="G85" s="205"/>
      <c r="H85" s="86"/>
      <c r="I85" s="67"/>
      <c r="J85" s="67"/>
      <c r="K85" s="67"/>
      <c r="L85" s="67"/>
      <c r="M85" s="67"/>
      <c r="N85" s="67"/>
      <c r="O85" s="67"/>
      <c r="P85" s="67"/>
      <c r="Q85" s="67"/>
    </row>
    <row r="86" spans="2:17" x14ac:dyDescent="0.2">
      <c r="B86" s="86"/>
      <c r="C86" s="86"/>
      <c r="D86" s="205"/>
      <c r="E86" s="86"/>
      <c r="F86" s="86"/>
      <c r="G86" s="205"/>
      <c r="H86" s="86"/>
      <c r="I86" s="67"/>
      <c r="J86" s="67"/>
      <c r="K86" s="67"/>
      <c r="L86" s="67"/>
      <c r="M86" s="67"/>
      <c r="N86" s="67"/>
      <c r="O86" s="67"/>
      <c r="P86" s="67"/>
      <c r="Q86" s="67"/>
    </row>
    <row r="87" spans="2:17" x14ac:dyDescent="0.2">
      <c r="B87" s="86"/>
      <c r="C87" s="86"/>
      <c r="D87" s="205"/>
      <c r="E87" s="86"/>
      <c r="F87" s="86"/>
      <c r="G87" s="205"/>
      <c r="H87" s="86"/>
      <c r="I87" s="67"/>
      <c r="J87" s="67"/>
      <c r="K87" s="67"/>
      <c r="L87" s="67"/>
      <c r="M87" s="67"/>
      <c r="N87" s="67"/>
      <c r="O87" s="67"/>
      <c r="P87" s="67"/>
      <c r="Q87" s="67"/>
    </row>
    <row r="88" spans="2:17" x14ac:dyDescent="0.2">
      <c r="B88" s="86"/>
      <c r="C88" s="86"/>
      <c r="D88" s="205"/>
      <c r="E88" s="86"/>
      <c r="F88" s="86"/>
      <c r="G88" s="205"/>
      <c r="H88" s="86"/>
      <c r="I88" s="67"/>
      <c r="J88" s="67"/>
      <c r="K88" s="67"/>
      <c r="L88" s="67"/>
      <c r="M88" s="67"/>
      <c r="N88" s="67"/>
      <c r="O88" s="67"/>
      <c r="P88" s="67"/>
      <c r="Q88" s="67"/>
    </row>
    <row r="89" spans="2:17" x14ac:dyDescent="0.2">
      <c r="B89" s="86"/>
      <c r="C89" s="86"/>
      <c r="D89" s="205"/>
      <c r="E89" s="86"/>
      <c r="F89" s="86"/>
      <c r="G89" s="205"/>
      <c r="H89" s="86"/>
      <c r="I89" s="67"/>
      <c r="J89" s="67"/>
      <c r="K89" s="67"/>
      <c r="L89" s="67"/>
      <c r="M89" s="67"/>
      <c r="N89" s="67"/>
      <c r="O89" s="67"/>
      <c r="P89" s="67"/>
      <c r="Q89" s="67"/>
    </row>
    <row r="90" spans="2:17" x14ac:dyDescent="0.2">
      <c r="B90" s="86"/>
      <c r="C90" s="86"/>
      <c r="D90" s="205"/>
      <c r="E90" s="86"/>
      <c r="F90" s="86"/>
      <c r="G90" s="205"/>
      <c r="H90" s="86"/>
      <c r="I90" s="67"/>
      <c r="J90" s="67"/>
      <c r="K90" s="67"/>
      <c r="L90" s="67"/>
      <c r="M90" s="67"/>
      <c r="N90" s="67"/>
      <c r="O90" s="67"/>
      <c r="P90" s="67"/>
      <c r="Q90" s="67"/>
    </row>
    <row r="91" spans="2:17" x14ac:dyDescent="0.2">
      <c r="B91" s="86"/>
      <c r="C91" s="86"/>
      <c r="D91" s="205"/>
      <c r="E91" s="86"/>
      <c r="F91" s="86"/>
      <c r="G91" s="205"/>
      <c r="H91" s="86"/>
      <c r="I91" s="67"/>
      <c r="J91" s="67"/>
      <c r="K91" s="67"/>
      <c r="L91" s="67"/>
      <c r="M91" s="67"/>
      <c r="N91" s="67"/>
      <c r="O91" s="67"/>
      <c r="P91" s="67"/>
      <c r="Q91" s="67"/>
    </row>
    <row r="92" spans="2:17" x14ac:dyDescent="0.2">
      <c r="B92" s="86"/>
      <c r="C92" s="86"/>
      <c r="D92" s="205"/>
      <c r="E92" s="86"/>
      <c r="F92" s="86"/>
      <c r="G92" s="205"/>
      <c r="H92" s="86"/>
      <c r="I92" s="67"/>
      <c r="J92" s="67"/>
      <c r="K92" s="67"/>
      <c r="L92" s="67"/>
      <c r="M92" s="67"/>
      <c r="N92" s="67"/>
      <c r="O92" s="67"/>
      <c r="P92" s="67"/>
      <c r="Q92" s="67"/>
    </row>
    <row r="93" spans="2:17" x14ac:dyDescent="0.2">
      <c r="B93" s="86"/>
      <c r="C93" s="86"/>
      <c r="D93" s="205"/>
      <c r="E93" s="86"/>
      <c r="F93" s="86"/>
      <c r="G93" s="205"/>
      <c r="H93" s="86"/>
      <c r="I93" s="67"/>
      <c r="J93" s="67"/>
      <c r="K93" s="67"/>
      <c r="L93" s="67"/>
      <c r="M93" s="67"/>
      <c r="N93" s="67"/>
      <c r="O93" s="67"/>
      <c r="P93" s="67"/>
      <c r="Q93" s="67"/>
    </row>
    <row r="94" spans="2:17" x14ac:dyDescent="0.2">
      <c r="B94" s="86"/>
      <c r="C94" s="86"/>
      <c r="D94" s="205"/>
      <c r="E94" s="86"/>
      <c r="F94" s="86"/>
      <c r="G94" s="205"/>
      <c r="H94" s="86"/>
      <c r="I94" s="67"/>
      <c r="J94" s="67"/>
      <c r="K94" s="67"/>
      <c r="L94" s="67"/>
      <c r="M94" s="67"/>
      <c r="N94" s="67"/>
      <c r="O94" s="67"/>
      <c r="P94" s="67"/>
      <c r="Q94" s="67"/>
    </row>
    <row r="95" spans="2:17" x14ac:dyDescent="0.2">
      <c r="B95" s="86"/>
      <c r="C95" s="86"/>
      <c r="D95" s="205"/>
      <c r="E95" s="86"/>
      <c r="F95" s="86"/>
      <c r="G95" s="205"/>
      <c r="H95" s="86"/>
      <c r="I95" s="67"/>
      <c r="J95" s="67"/>
      <c r="K95" s="67"/>
      <c r="L95" s="67"/>
      <c r="M95" s="67"/>
      <c r="N95" s="67"/>
      <c r="O95" s="67"/>
      <c r="P95" s="67"/>
      <c r="Q95" s="67"/>
    </row>
    <row r="96" spans="2:17" x14ac:dyDescent="0.2">
      <c r="B96" s="86"/>
      <c r="C96" s="86"/>
      <c r="D96" s="205"/>
      <c r="E96" s="86"/>
      <c r="F96" s="86"/>
      <c r="G96" s="205"/>
      <c r="H96" s="86"/>
      <c r="I96" s="67"/>
      <c r="J96" s="67"/>
      <c r="K96" s="67"/>
      <c r="L96" s="67"/>
      <c r="M96" s="67"/>
      <c r="N96" s="67"/>
      <c r="O96" s="67"/>
      <c r="P96" s="67"/>
      <c r="Q96" s="67"/>
    </row>
    <row r="97" spans="2:17" x14ac:dyDescent="0.2">
      <c r="B97" s="86"/>
      <c r="C97" s="86"/>
      <c r="D97" s="205"/>
      <c r="E97" s="86"/>
      <c r="F97" s="86"/>
      <c r="G97" s="205"/>
      <c r="H97" s="86"/>
      <c r="I97" s="67"/>
      <c r="J97" s="67"/>
      <c r="K97" s="67"/>
      <c r="L97" s="67"/>
      <c r="M97" s="67"/>
      <c r="N97" s="67"/>
      <c r="O97" s="67"/>
      <c r="P97" s="67"/>
      <c r="Q97" s="67"/>
    </row>
    <row r="98" spans="2:17" x14ac:dyDescent="0.2">
      <c r="B98" s="86"/>
      <c r="C98" s="86"/>
      <c r="D98" s="205"/>
      <c r="E98" s="86"/>
      <c r="F98" s="86"/>
      <c r="G98" s="205"/>
      <c r="H98" s="86"/>
      <c r="I98" s="67"/>
      <c r="J98" s="67"/>
      <c r="K98" s="67"/>
      <c r="L98" s="67"/>
      <c r="M98" s="67"/>
      <c r="N98" s="67"/>
      <c r="O98" s="67"/>
      <c r="P98" s="67"/>
      <c r="Q98" s="67"/>
    </row>
    <row r="99" spans="2:17" x14ac:dyDescent="0.2">
      <c r="B99" s="86"/>
      <c r="C99" s="86"/>
      <c r="D99" s="205"/>
      <c r="E99" s="86"/>
      <c r="F99" s="86"/>
      <c r="G99" s="205"/>
      <c r="H99" s="86"/>
      <c r="I99" s="67"/>
      <c r="J99" s="67"/>
      <c r="K99" s="67"/>
      <c r="L99" s="67"/>
      <c r="M99" s="67"/>
      <c r="N99" s="67"/>
      <c r="O99" s="67"/>
      <c r="P99" s="67"/>
      <c r="Q99" s="67"/>
    </row>
    <row r="100" spans="2:17" x14ac:dyDescent="0.2">
      <c r="B100" s="86"/>
      <c r="C100" s="86"/>
      <c r="D100" s="205"/>
      <c r="E100" s="86"/>
      <c r="F100" s="86"/>
      <c r="G100" s="205"/>
      <c r="H100" s="86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2:17" x14ac:dyDescent="0.2">
      <c r="B101" s="86"/>
      <c r="C101" s="86"/>
      <c r="D101" s="205"/>
      <c r="E101" s="86"/>
      <c r="F101" s="86"/>
      <c r="G101" s="205"/>
      <c r="H101" s="86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2:17" x14ac:dyDescent="0.2">
      <c r="B102" s="86"/>
      <c r="C102" s="86"/>
      <c r="D102" s="205"/>
      <c r="E102" s="86"/>
      <c r="F102" s="86"/>
      <c r="G102" s="205"/>
      <c r="H102" s="86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2:17" x14ac:dyDescent="0.2">
      <c r="B103" s="86"/>
      <c r="C103" s="86"/>
      <c r="D103" s="205"/>
      <c r="E103" s="86"/>
      <c r="F103" s="86"/>
      <c r="G103" s="205"/>
      <c r="H103" s="86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2:17" x14ac:dyDescent="0.2">
      <c r="B104" s="86"/>
      <c r="C104" s="86"/>
      <c r="D104" s="205"/>
      <c r="E104" s="86"/>
      <c r="F104" s="86"/>
      <c r="G104" s="205"/>
      <c r="H104" s="86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2:17" x14ac:dyDescent="0.2">
      <c r="B105" s="86"/>
      <c r="C105" s="86"/>
      <c r="D105" s="205"/>
      <c r="E105" s="86"/>
      <c r="F105" s="86"/>
      <c r="G105" s="205"/>
      <c r="H105" s="86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 x14ac:dyDescent="0.2">
      <c r="B106" s="86"/>
      <c r="C106" s="86"/>
      <c r="D106" s="205"/>
      <c r="E106" s="86"/>
      <c r="F106" s="86"/>
      <c r="G106" s="205"/>
      <c r="H106" s="86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 x14ac:dyDescent="0.2">
      <c r="B107" s="86"/>
      <c r="C107" s="86"/>
      <c r="D107" s="205"/>
      <c r="E107" s="86"/>
      <c r="F107" s="86"/>
      <c r="G107" s="205"/>
      <c r="H107" s="86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 x14ac:dyDescent="0.2">
      <c r="B108" s="86"/>
      <c r="C108" s="86"/>
      <c r="D108" s="205"/>
      <c r="E108" s="86"/>
      <c r="F108" s="86"/>
      <c r="G108" s="205"/>
      <c r="H108" s="86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2:17" x14ac:dyDescent="0.2">
      <c r="B109" s="86"/>
      <c r="C109" s="86"/>
      <c r="D109" s="205"/>
      <c r="E109" s="86"/>
      <c r="F109" s="86"/>
      <c r="G109" s="205"/>
      <c r="H109" s="86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2:17" x14ac:dyDescent="0.2">
      <c r="B110" s="86"/>
      <c r="C110" s="86"/>
      <c r="D110" s="205"/>
      <c r="E110" s="86"/>
      <c r="F110" s="86"/>
      <c r="G110" s="205"/>
      <c r="H110" s="86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2:17" x14ac:dyDescent="0.2">
      <c r="B111" s="86"/>
      <c r="C111" s="86"/>
      <c r="D111" s="205"/>
      <c r="E111" s="86"/>
      <c r="F111" s="86"/>
      <c r="G111" s="205"/>
      <c r="H111" s="86"/>
      <c r="I111" s="67"/>
      <c r="J111" s="67"/>
      <c r="K111" s="67"/>
      <c r="L111" s="67"/>
      <c r="M111" s="67"/>
      <c r="N111" s="67"/>
      <c r="O111" s="67"/>
      <c r="P111" s="67"/>
      <c r="Q111" s="67"/>
    </row>
    <row r="112" spans="2:17" x14ac:dyDescent="0.2">
      <c r="B112" s="86"/>
      <c r="C112" s="86"/>
      <c r="D112" s="205"/>
      <c r="E112" s="86"/>
      <c r="F112" s="86"/>
      <c r="G112" s="205"/>
      <c r="H112" s="86"/>
      <c r="I112" s="67"/>
      <c r="J112" s="67"/>
      <c r="K112" s="67"/>
      <c r="L112" s="67"/>
      <c r="M112" s="67"/>
      <c r="N112" s="67"/>
      <c r="O112" s="67"/>
      <c r="P112" s="67"/>
      <c r="Q112" s="67"/>
    </row>
    <row r="113" spans="2:17" x14ac:dyDescent="0.2">
      <c r="B113" s="86"/>
      <c r="C113" s="86"/>
      <c r="D113" s="205"/>
      <c r="E113" s="86"/>
      <c r="F113" s="86"/>
      <c r="G113" s="205"/>
      <c r="H113" s="86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2:17" x14ac:dyDescent="0.2">
      <c r="B114" s="86"/>
      <c r="C114" s="86"/>
      <c r="D114" s="205"/>
      <c r="E114" s="86"/>
      <c r="F114" s="86"/>
      <c r="G114" s="205"/>
      <c r="H114" s="86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2:17" x14ac:dyDescent="0.2">
      <c r="B115" s="86"/>
      <c r="C115" s="86"/>
      <c r="D115" s="205"/>
      <c r="E115" s="86"/>
      <c r="F115" s="86"/>
      <c r="G115" s="205"/>
      <c r="H115" s="86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2:17" x14ac:dyDescent="0.2">
      <c r="B116" s="86"/>
      <c r="C116" s="86"/>
      <c r="D116" s="205"/>
      <c r="E116" s="86"/>
      <c r="F116" s="86"/>
      <c r="G116" s="205"/>
      <c r="H116" s="86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2:17" x14ac:dyDescent="0.2">
      <c r="B117" s="86"/>
      <c r="C117" s="86"/>
      <c r="D117" s="205"/>
      <c r="E117" s="86"/>
      <c r="F117" s="86"/>
      <c r="G117" s="205"/>
      <c r="H117" s="86"/>
      <c r="I117" s="67"/>
      <c r="J117" s="67"/>
      <c r="K117" s="67"/>
      <c r="L117" s="67"/>
      <c r="M117" s="67"/>
      <c r="N117" s="67"/>
      <c r="O117" s="67"/>
      <c r="P117" s="67"/>
      <c r="Q117" s="67"/>
    </row>
    <row r="118" spans="2:17" x14ac:dyDescent="0.2">
      <c r="B118" s="86"/>
      <c r="C118" s="86"/>
      <c r="D118" s="205"/>
      <c r="E118" s="86"/>
      <c r="F118" s="86"/>
      <c r="G118" s="205"/>
      <c r="H118" s="86"/>
      <c r="I118" s="67"/>
      <c r="J118" s="67"/>
      <c r="K118" s="67"/>
      <c r="L118" s="67"/>
      <c r="M118" s="67"/>
      <c r="N118" s="67"/>
      <c r="O118" s="67"/>
      <c r="P118" s="67"/>
      <c r="Q118" s="67"/>
    </row>
    <row r="119" spans="2:17" x14ac:dyDescent="0.2">
      <c r="B119" s="86"/>
      <c r="C119" s="86"/>
      <c r="D119" s="205"/>
      <c r="E119" s="86"/>
      <c r="F119" s="86"/>
      <c r="G119" s="205"/>
      <c r="H119" s="86"/>
      <c r="I119" s="67"/>
      <c r="J119" s="67"/>
      <c r="K119" s="67"/>
      <c r="L119" s="67"/>
      <c r="M119" s="67"/>
      <c r="N119" s="67"/>
      <c r="O119" s="67"/>
      <c r="P119" s="67"/>
      <c r="Q119" s="67"/>
    </row>
    <row r="120" spans="2:17" x14ac:dyDescent="0.2">
      <c r="B120" s="86"/>
      <c r="C120" s="86"/>
      <c r="D120" s="205"/>
      <c r="E120" s="86"/>
      <c r="F120" s="86"/>
      <c r="G120" s="205"/>
      <c r="H120" s="86"/>
      <c r="I120" s="67"/>
      <c r="J120" s="67"/>
      <c r="K120" s="67"/>
      <c r="L120" s="67"/>
      <c r="M120" s="67"/>
      <c r="N120" s="67"/>
      <c r="O120" s="67"/>
      <c r="P120" s="67"/>
      <c r="Q120" s="67"/>
    </row>
    <row r="121" spans="2:17" x14ac:dyDescent="0.2">
      <c r="B121" s="86"/>
      <c r="C121" s="86"/>
      <c r="D121" s="205"/>
      <c r="E121" s="86"/>
      <c r="F121" s="86"/>
      <c r="G121" s="205"/>
      <c r="H121" s="86"/>
      <c r="I121" s="67"/>
      <c r="J121" s="67"/>
      <c r="K121" s="67"/>
      <c r="L121" s="67"/>
      <c r="M121" s="67"/>
      <c r="N121" s="67"/>
      <c r="O121" s="67"/>
      <c r="P121" s="67"/>
      <c r="Q121" s="67"/>
    </row>
    <row r="122" spans="2:17" x14ac:dyDescent="0.2">
      <c r="B122" s="86"/>
      <c r="C122" s="86"/>
      <c r="D122" s="205"/>
      <c r="E122" s="86"/>
      <c r="F122" s="86"/>
      <c r="G122" s="205"/>
      <c r="H122" s="86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2:17" x14ac:dyDescent="0.2">
      <c r="B123" s="86"/>
      <c r="C123" s="86"/>
      <c r="D123" s="205"/>
      <c r="E123" s="86"/>
      <c r="F123" s="86"/>
      <c r="G123" s="205"/>
      <c r="H123" s="86"/>
      <c r="I123" s="67"/>
      <c r="J123" s="67"/>
      <c r="K123" s="67"/>
      <c r="L123" s="67"/>
      <c r="M123" s="67"/>
      <c r="N123" s="67"/>
      <c r="O123" s="67"/>
      <c r="P123" s="67"/>
      <c r="Q123" s="67"/>
    </row>
    <row r="124" spans="2:17" x14ac:dyDescent="0.2">
      <c r="B124" s="86"/>
      <c r="C124" s="86"/>
      <c r="D124" s="205"/>
      <c r="E124" s="86"/>
      <c r="F124" s="86"/>
      <c r="G124" s="205"/>
      <c r="H124" s="86"/>
      <c r="I124" s="67"/>
      <c r="J124" s="67"/>
      <c r="K124" s="67"/>
      <c r="L124" s="67"/>
      <c r="M124" s="67"/>
      <c r="N124" s="67"/>
      <c r="O124" s="67"/>
      <c r="P124" s="67"/>
      <c r="Q124" s="67"/>
    </row>
    <row r="125" spans="2:17" x14ac:dyDescent="0.2">
      <c r="B125" s="86"/>
      <c r="C125" s="86"/>
      <c r="D125" s="205"/>
      <c r="E125" s="86"/>
      <c r="F125" s="86"/>
      <c r="G125" s="205"/>
      <c r="H125" s="86"/>
      <c r="I125" s="67"/>
      <c r="J125" s="67"/>
      <c r="K125" s="67"/>
      <c r="L125" s="67"/>
      <c r="M125" s="67"/>
      <c r="N125" s="67"/>
      <c r="O125" s="67"/>
      <c r="P125" s="67"/>
      <c r="Q125" s="67"/>
    </row>
    <row r="126" spans="2:17" x14ac:dyDescent="0.2">
      <c r="B126" s="86"/>
      <c r="C126" s="86"/>
      <c r="D126" s="205"/>
      <c r="E126" s="86"/>
      <c r="F126" s="86"/>
      <c r="G126" s="205"/>
      <c r="H126" s="86"/>
      <c r="I126" s="67"/>
      <c r="J126" s="67"/>
      <c r="K126" s="67"/>
      <c r="L126" s="67"/>
      <c r="M126" s="67"/>
      <c r="N126" s="67"/>
      <c r="O126" s="67"/>
      <c r="P126" s="67"/>
      <c r="Q126" s="67"/>
    </row>
    <row r="127" spans="2:17" x14ac:dyDescent="0.2">
      <c r="B127" s="86"/>
      <c r="C127" s="86"/>
      <c r="D127" s="205"/>
      <c r="E127" s="86"/>
      <c r="F127" s="86"/>
      <c r="G127" s="205"/>
      <c r="H127" s="86"/>
      <c r="I127" s="67"/>
      <c r="J127" s="67"/>
      <c r="K127" s="67"/>
      <c r="L127" s="67"/>
      <c r="M127" s="67"/>
      <c r="N127" s="67"/>
      <c r="O127" s="67"/>
      <c r="P127" s="67"/>
      <c r="Q127" s="67"/>
    </row>
    <row r="128" spans="2:17" x14ac:dyDescent="0.2">
      <c r="B128" s="86"/>
      <c r="C128" s="86"/>
      <c r="D128" s="205"/>
      <c r="E128" s="86"/>
      <c r="F128" s="86"/>
      <c r="G128" s="205"/>
      <c r="H128" s="86"/>
      <c r="I128" s="67"/>
      <c r="J128" s="67"/>
      <c r="K128" s="67"/>
      <c r="L128" s="67"/>
      <c r="M128" s="67"/>
      <c r="N128" s="67"/>
      <c r="O128" s="67"/>
      <c r="P128" s="67"/>
      <c r="Q128" s="67"/>
    </row>
    <row r="129" spans="2:17" x14ac:dyDescent="0.2">
      <c r="B129" s="86"/>
      <c r="C129" s="86"/>
      <c r="D129" s="205"/>
      <c r="E129" s="86"/>
      <c r="F129" s="86"/>
      <c r="G129" s="205"/>
      <c r="H129" s="86"/>
      <c r="I129" s="67"/>
      <c r="J129" s="67"/>
      <c r="K129" s="67"/>
      <c r="L129" s="67"/>
      <c r="M129" s="67"/>
      <c r="N129" s="67"/>
      <c r="O129" s="67"/>
      <c r="P129" s="67"/>
      <c r="Q129" s="67"/>
    </row>
    <row r="130" spans="2:17" x14ac:dyDescent="0.2">
      <c r="B130" s="86"/>
      <c r="C130" s="86"/>
      <c r="D130" s="205"/>
      <c r="E130" s="86"/>
      <c r="F130" s="86"/>
      <c r="G130" s="205"/>
      <c r="H130" s="86"/>
      <c r="I130" s="67"/>
      <c r="J130" s="67"/>
      <c r="K130" s="67"/>
      <c r="L130" s="67"/>
      <c r="M130" s="67"/>
      <c r="N130" s="67"/>
      <c r="O130" s="67"/>
      <c r="P130" s="67"/>
      <c r="Q130" s="67"/>
    </row>
    <row r="131" spans="2:17" x14ac:dyDescent="0.2">
      <c r="B131" s="86"/>
      <c r="C131" s="86"/>
      <c r="D131" s="205"/>
      <c r="E131" s="86"/>
      <c r="F131" s="86"/>
      <c r="G131" s="205"/>
      <c r="H131" s="86"/>
      <c r="I131" s="67"/>
      <c r="J131" s="67"/>
      <c r="K131" s="67"/>
      <c r="L131" s="67"/>
      <c r="M131" s="67"/>
      <c r="N131" s="67"/>
      <c r="O131" s="67"/>
      <c r="P131" s="67"/>
      <c r="Q131" s="67"/>
    </row>
    <row r="132" spans="2:17" x14ac:dyDescent="0.2">
      <c r="B132" s="86"/>
      <c r="C132" s="86"/>
      <c r="D132" s="205"/>
      <c r="E132" s="86"/>
      <c r="F132" s="86"/>
      <c r="G132" s="205"/>
      <c r="H132" s="86"/>
      <c r="I132" s="67"/>
      <c r="J132" s="67"/>
      <c r="K132" s="67"/>
      <c r="L132" s="67"/>
      <c r="M132" s="67"/>
      <c r="N132" s="67"/>
      <c r="O132" s="67"/>
      <c r="P132" s="67"/>
      <c r="Q132" s="67"/>
    </row>
    <row r="133" spans="2:17" x14ac:dyDescent="0.2">
      <c r="B133" s="86"/>
      <c r="C133" s="86"/>
      <c r="D133" s="205"/>
      <c r="E133" s="86"/>
      <c r="F133" s="86"/>
      <c r="G133" s="205"/>
      <c r="H133" s="86"/>
      <c r="I133" s="67"/>
      <c r="J133" s="67"/>
      <c r="K133" s="67"/>
      <c r="L133" s="67"/>
      <c r="M133" s="67"/>
      <c r="N133" s="67"/>
      <c r="O133" s="67"/>
      <c r="P133" s="67"/>
      <c r="Q133" s="67"/>
    </row>
    <row r="134" spans="2:17" x14ac:dyDescent="0.2">
      <c r="B134" s="86"/>
      <c r="C134" s="86"/>
      <c r="D134" s="205"/>
      <c r="E134" s="86"/>
      <c r="F134" s="86"/>
      <c r="G134" s="205"/>
      <c r="H134" s="86"/>
      <c r="I134" s="67"/>
      <c r="J134" s="67"/>
      <c r="K134" s="67"/>
      <c r="L134" s="67"/>
      <c r="M134" s="67"/>
      <c r="N134" s="67"/>
      <c r="O134" s="67"/>
      <c r="P134" s="67"/>
      <c r="Q134" s="67"/>
    </row>
    <row r="135" spans="2:17" x14ac:dyDescent="0.2">
      <c r="B135" s="86"/>
      <c r="C135" s="86"/>
      <c r="D135" s="205"/>
      <c r="E135" s="86"/>
      <c r="F135" s="86"/>
      <c r="G135" s="205"/>
      <c r="H135" s="86"/>
      <c r="I135" s="67"/>
      <c r="J135" s="67"/>
      <c r="K135" s="67"/>
      <c r="L135" s="67"/>
      <c r="M135" s="67"/>
      <c r="N135" s="67"/>
      <c r="O135" s="67"/>
      <c r="P135" s="67"/>
      <c r="Q135" s="67"/>
    </row>
    <row r="136" spans="2:17" x14ac:dyDescent="0.2">
      <c r="B136" s="86"/>
      <c r="C136" s="86"/>
      <c r="D136" s="205"/>
      <c r="E136" s="86"/>
      <c r="F136" s="86"/>
      <c r="G136" s="205"/>
      <c r="H136" s="86"/>
      <c r="I136" s="67"/>
      <c r="J136" s="67"/>
      <c r="K136" s="67"/>
      <c r="L136" s="67"/>
      <c r="M136" s="67"/>
      <c r="N136" s="67"/>
      <c r="O136" s="67"/>
      <c r="P136" s="67"/>
      <c r="Q136" s="67"/>
    </row>
    <row r="137" spans="2:17" x14ac:dyDescent="0.2">
      <c r="B137" s="86"/>
      <c r="C137" s="86"/>
      <c r="D137" s="205"/>
      <c r="E137" s="86"/>
      <c r="F137" s="86"/>
      <c r="G137" s="205"/>
      <c r="H137" s="86"/>
      <c r="I137" s="67"/>
      <c r="J137" s="67"/>
      <c r="K137" s="67"/>
      <c r="L137" s="67"/>
      <c r="M137" s="67"/>
      <c r="N137" s="67"/>
      <c r="O137" s="67"/>
      <c r="P137" s="67"/>
      <c r="Q137" s="67"/>
    </row>
    <row r="138" spans="2:17" x14ac:dyDescent="0.2">
      <c r="B138" s="86"/>
      <c r="C138" s="86"/>
      <c r="D138" s="205"/>
      <c r="E138" s="86"/>
      <c r="F138" s="86"/>
      <c r="G138" s="205"/>
      <c r="H138" s="86"/>
      <c r="I138" s="67"/>
      <c r="J138" s="67"/>
      <c r="K138" s="67"/>
      <c r="L138" s="67"/>
      <c r="M138" s="67"/>
      <c r="N138" s="67"/>
      <c r="O138" s="67"/>
      <c r="P138" s="67"/>
      <c r="Q138" s="67"/>
    </row>
    <row r="139" spans="2:17" x14ac:dyDescent="0.2">
      <c r="B139" s="86"/>
      <c r="C139" s="86"/>
      <c r="D139" s="205"/>
      <c r="E139" s="86"/>
      <c r="F139" s="86"/>
      <c r="G139" s="205"/>
      <c r="H139" s="86"/>
      <c r="I139" s="67"/>
      <c r="J139" s="67"/>
      <c r="K139" s="67"/>
      <c r="L139" s="67"/>
      <c r="M139" s="67"/>
      <c r="N139" s="67"/>
      <c r="O139" s="67"/>
      <c r="P139" s="67"/>
      <c r="Q139" s="67"/>
    </row>
    <row r="140" spans="2:17" x14ac:dyDescent="0.2">
      <c r="B140" s="86"/>
      <c r="C140" s="86"/>
      <c r="D140" s="205"/>
      <c r="E140" s="86"/>
      <c r="F140" s="86"/>
      <c r="G140" s="205"/>
      <c r="H140" s="86"/>
      <c r="I140" s="67"/>
      <c r="J140" s="67"/>
      <c r="K140" s="67"/>
      <c r="L140" s="67"/>
      <c r="M140" s="67"/>
      <c r="N140" s="67"/>
      <c r="O140" s="67"/>
      <c r="P140" s="67"/>
      <c r="Q140" s="67"/>
    </row>
    <row r="141" spans="2:17" x14ac:dyDescent="0.2">
      <c r="B141" s="86"/>
      <c r="C141" s="86"/>
      <c r="D141" s="205"/>
      <c r="E141" s="86"/>
      <c r="F141" s="86"/>
      <c r="G141" s="205"/>
      <c r="H141" s="86"/>
      <c r="I141" s="67"/>
      <c r="J141" s="67"/>
      <c r="K141" s="67"/>
      <c r="L141" s="67"/>
      <c r="M141" s="67"/>
      <c r="N141" s="67"/>
      <c r="O141" s="67"/>
      <c r="P141" s="67"/>
      <c r="Q141" s="67"/>
    </row>
    <row r="142" spans="2:17" x14ac:dyDescent="0.2">
      <c r="B142" s="86"/>
      <c r="C142" s="86"/>
      <c r="D142" s="205"/>
      <c r="E142" s="86"/>
      <c r="F142" s="86"/>
      <c r="G142" s="205"/>
      <c r="H142" s="86"/>
      <c r="I142" s="67"/>
      <c r="J142" s="67"/>
      <c r="K142" s="67"/>
      <c r="L142" s="67"/>
      <c r="M142" s="67"/>
      <c r="N142" s="67"/>
      <c r="O142" s="67"/>
      <c r="P142" s="67"/>
      <c r="Q142" s="67"/>
    </row>
    <row r="143" spans="2:17" x14ac:dyDescent="0.2">
      <c r="B143" s="86"/>
      <c r="C143" s="86"/>
      <c r="D143" s="205"/>
      <c r="E143" s="86"/>
      <c r="F143" s="86"/>
      <c r="G143" s="205"/>
      <c r="H143" s="86"/>
      <c r="I143" s="67"/>
      <c r="J143" s="67"/>
      <c r="K143" s="67"/>
      <c r="L143" s="67"/>
      <c r="M143" s="67"/>
      <c r="N143" s="67"/>
      <c r="O143" s="67"/>
      <c r="P143" s="67"/>
      <c r="Q143" s="67"/>
    </row>
    <row r="144" spans="2:17" x14ac:dyDescent="0.2">
      <c r="B144" s="86"/>
      <c r="C144" s="86"/>
      <c r="D144" s="205"/>
      <c r="E144" s="86"/>
      <c r="F144" s="86"/>
      <c r="G144" s="205"/>
      <c r="H144" s="86"/>
      <c r="I144" s="67"/>
      <c r="J144" s="67"/>
      <c r="K144" s="67"/>
      <c r="L144" s="67"/>
      <c r="M144" s="67"/>
      <c r="N144" s="67"/>
      <c r="O144" s="67"/>
      <c r="P144" s="67"/>
      <c r="Q144" s="67"/>
    </row>
    <row r="145" spans="2:17" x14ac:dyDescent="0.2">
      <c r="B145" s="86"/>
      <c r="C145" s="86"/>
      <c r="D145" s="205"/>
      <c r="E145" s="86"/>
      <c r="F145" s="86"/>
      <c r="G145" s="205"/>
      <c r="H145" s="86"/>
      <c r="I145" s="67"/>
      <c r="J145" s="67"/>
      <c r="K145" s="67"/>
      <c r="L145" s="67"/>
      <c r="M145" s="67"/>
      <c r="N145" s="67"/>
      <c r="O145" s="67"/>
      <c r="P145" s="67"/>
      <c r="Q145" s="67"/>
    </row>
    <row r="146" spans="2:17" x14ac:dyDescent="0.2">
      <c r="B146" s="86"/>
      <c r="C146" s="86"/>
      <c r="D146" s="205"/>
      <c r="E146" s="86"/>
      <c r="F146" s="86"/>
      <c r="G146" s="205"/>
      <c r="H146" s="86"/>
      <c r="I146" s="67"/>
      <c r="J146" s="67"/>
      <c r="K146" s="67"/>
      <c r="L146" s="67"/>
      <c r="M146" s="67"/>
      <c r="N146" s="67"/>
      <c r="O146" s="67"/>
      <c r="P146" s="67"/>
      <c r="Q146" s="67"/>
    </row>
    <row r="147" spans="2:17" x14ac:dyDescent="0.2">
      <c r="B147" s="86"/>
      <c r="C147" s="86"/>
      <c r="D147" s="205"/>
      <c r="E147" s="86"/>
      <c r="F147" s="86"/>
      <c r="G147" s="205"/>
      <c r="H147" s="86"/>
      <c r="I147" s="67"/>
      <c r="J147" s="67"/>
      <c r="K147" s="67"/>
      <c r="L147" s="67"/>
      <c r="M147" s="67"/>
      <c r="N147" s="67"/>
      <c r="O147" s="67"/>
      <c r="P147" s="67"/>
      <c r="Q147" s="67"/>
    </row>
    <row r="148" spans="2:17" x14ac:dyDescent="0.2">
      <c r="B148" s="86"/>
      <c r="C148" s="86"/>
      <c r="D148" s="205"/>
      <c r="E148" s="86"/>
      <c r="F148" s="86"/>
      <c r="G148" s="205"/>
      <c r="H148" s="86"/>
      <c r="I148" s="67"/>
      <c r="J148" s="67"/>
      <c r="K148" s="67"/>
      <c r="L148" s="67"/>
      <c r="M148" s="67"/>
      <c r="N148" s="67"/>
      <c r="O148" s="67"/>
      <c r="P148" s="67"/>
      <c r="Q148" s="67"/>
    </row>
    <row r="149" spans="2:17" x14ac:dyDescent="0.2">
      <c r="B149" s="86"/>
      <c r="C149" s="86"/>
      <c r="D149" s="205"/>
      <c r="E149" s="86"/>
      <c r="F149" s="86"/>
      <c r="G149" s="205"/>
      <c r="H149" s="86"/>
      <c r="I149" s="67"/>
      <c r="J149" s="67"/>
      <c r="K149" s="67"/>
      <c r="L149" s="67"/>
      <c r="M149" s="67"/>
      <c r="N149" s="67"/>
      <c r="O149" s="67"/>
      <c r="P149" s="67"/>
      <c r="Q149" s="67"/>
    </row>
    <row r="150" spans="2:17" x14ac:dyDescent="0.2">
      <c r="B150" s="86"/>
      <c r="C150" s="86"/>
      <c r="D150" s="205"/>
      <c r="E150" s="86"/>
      <c r="F150" s="86"/>
      <c r="G150" s="205"/>
      <c r="H150" s="86"/>
      <c r="I150" s="67"/>
      <c r="J150" s="67"/>
      <c r="K150" s="67"/>
      <c r="L150" s="67"/>
      <c r="M150" s="67"/>
      <c r="N150" s="67"/>
      <c r="O150" s="67"/>
      <c r="P150" s="67"/>
      <c r="Q150" s="67"/>
    </row>
    <row r="151" spans="2:17" x14ac:dyDescent="0.2">
      <c r="B151" s="86"/>
      <c r="C151" s="86"/>
      <c r="D151" s="205"/>
      <c r="E151" s="86"/>
      <c r="F151" s="86"/>
      <c r="G151" s="205"/>
      <c r="H151" s="86"/>
      <c r="I151" s="67"/>
      <c r="J151" s="67"/>
      <c r="K151" s="67"/>
      <c r="L151" s="67"/>
      <c r="M151" s="67"/>
      <c r="N151" s="67"/>
      <c r="O151" s="67"/>
      <c r="P151" s="67"/>
      <c r="Q151" s="67"/>
    </row>
    <row r="152" spans="2:17" x14ac:dyDescent="0.2">
      <c r="B152" s="86"/>
      <c r="C152" s="86"/>
      <c r="D152" s="205"/>
      <c r="E152" s="86"/>
      <c r="F152" s="86"/>
      <c r="G152" s="205"/>
      <c r="H152" s="86"/>
      <c r="I152" s="67"/>
      <c r="J152" s="67"/>
      <c r="K152" s="67"/>
      <c r="L152" s="67"/>
      <c r="M152" s="67"/>
      <c r="N152" s="67"/>
      <c r="O152" s="67"/>
      <c r="P152" s="67"/>
      <c r="Q152" s="67"/>
    </row>
    <row r="153" spans="2:17" x14ac:dyDescent="0.2">
      <c r="B153" s="86"/>
      <c r="C153" s="86"/>
      <c r="D153" s="205"/>
      <c r="E153" s="86"/>
      <c r="F153" s="86"/>
      <c r="G153" s="205"/>
      <c r="H153" s="86"/>
      <c r="I153" s="67"/>
      <c r="J153" s="67"/>
      <c r="K153" s="67"/>
      <c r="L153" s="67"/>
      <c r="M153" s="67"/>
      <c r="N153" s="67"/>
      <c r="O153" s="67"/>
      <c r="P153" s="67"/>
      <c r="Q153" s="67"/>
    </row>
    <row r="154" spans="2:17" x14ac:dyDescent="0.2">
      <c r="B154" s="86"/>
      <c r="C154" s="86"/>
      <c r="D154" s="205"/>
      <c r="E154" s="86"/>
      <c r="F154" s="86"/>
      <c r="G154" s="205"/>
      <c r="H154" s="86"/>
      <c r="I154" s="67"/>
      <c r="J154" s="67"/>
      <c r="K154" s="67"/>
      <c r="L154" s="67"/>
      <c r="M154" s="67"/>
      <c r="N154" s="67"/>
      <c r="O154" s="67"/>
      <c r="P154" s="67"/>
      <c r="Q154" s="67"/>
    </row>
    <row r="155" spans="2:17" x14ac:dyDescent="0.2">
      <c r="B155" s="86"/>
      <c r="C155" s="86"/>
      <c r="D155" s="205"/>
      <c r="E155" s="86"/>
      <c r="F155" s="86"/>
      <c r="G155" s="205"/>
      <c r="H155" s="86"/>
      <c r="I155" s="67"/>
      <c r="J155" s="67"/>
      <c r="K155" s="67"/>
      <c r="L155" s="67"/>
      <c r="M155" s="67"/>
      <c r="N155" s="67"/>
      <c r="O155" s="67"/>
      <c r="P155" s="67"/>
      <c r="Q155" s="67"/>
    </row>
    <row r="156" spans="2:17" x14ac:dyDescent="0.2">
      <c r="B156" s="86"/>
      <c r="C156" s="86"/>
      <c r="D156" s="205"/>
      <c r="E156" s="86"/>
      <c r="F156" s="86"/>
      <c r="G156" s="205"/>
      <c r="H156" s="86"/>
      <c r="I156" s="67"/>
      <c r="J156" s="67"/>
      <c r="K156" s="67"/>
      <c r="L156" s="67"/>
      <c r="M156" s="67"/>
      <c r="N156" s="67"/>
      <c r="O156" s="67"/>
      <c r="P156" s="67"/>
      <c r="Q156" s="67"/>
    </row>
    <row r="157" spans="2:17" x14ac:dyDescent="0.2">
      <c r="B157" s="86"/>
      <c r="C157" s="86"/>
      <c r="D157" s="205"/>
      <c r="E157" s="86"/>
      <c r="F157" s="86"/>
      <c r="G157" s="205"/>
      <c r="H157" s="86"/>
      <c r="I157" s="67"/>
      <c r="J157" s="67"/>
      <c r="K157" s="67"/>
      <c r="L157" s="67"/>
      <c r="M157" s="67"/>
      <c r="N157" s="67"/>
      <c r="O157" s="67"/>
      <c r="P157" s="67"/>
      <c r="Q157" s="67"/>
    </row>
    <row r="158" spans="2:17" x14ac:dyDescent="0.2">
      <c r="B158" s="86"/>
      <c r="C158" s="86"/>
      <c r="D158" s="205"/>
      <c r="E158" s="86"/>
      <c r="F158" s="86"/>
      <c r="G158" s="205"/>
      <c r="H158" s="86"/>
      <c r="I158" s="67"/>
      <c r="J158" s="67"/>
      <c r="K158" s="67"/>
      <c r="L158" s="67"/>
      <c r="M158" s="67"/>
      <c r="N158" s="67"/>
      <c r="O158" s="67"/>
      <c r="P158" s="67"/>
      <c r="Q158" s="67"/>
    </row>
    <row r="159" spans="2:17" x14ac:dyDescent="0.2">
      <c r="B159" s="86"/>
      <c r="C159" s="86"/>
      <c r="D159" s="205"/>
      <c r="E159" s="86"/>
      <c r="F159" s="86"/>
      <c r="G159" s="205"/>
      <c r="H159" s="86"/>
      <c r="I159" s="67"/>
      <c r="J159" s="67"/>
      <c r="K159" s="67"/>
      <c r="L159" s="67"/>
      <c r="M159" s="67"/>
      <c r="N159" s="67"/>
      <c r="O159" s="67"/>
      <c r="P159" s="67"/>
      <c r="Q159" s="67"/>
    </row>
    <row r="160" spans="2:17" x14ac:dyDescent="0.2">
      <c r="B160" s="86"/>
      <c r="C160" s="86"/>
      <c r="D160" s="205"/>
      <c r="E160" s="86"/>
      <c r="F160" s="86"/>
      <c r="G160" s="205"/>
      <c r="H160" s="86"/>
      <c r="I160" s="67"/>
      <c r="J160" s="67"/>
      <c r="K160" s="67"/>
      <c r="L160" s="67"/>
      <c r="M160" s="67"/>
      <c r="N160" s="67"/>
      <c r="O160" s="67"/>
      <c r="P160" s="67"/>
      <c r="Q160" s="67"/>
    </row>
    <row r="161" spans="2:17" x14ac:dyDescent="0.2">
      <c r="B161" s="86"/>
      <c r="C161" s="86"/>
      <c r="D161" s="205"/>
      <c r="E161" s="86"/>
      <c r="F161" s="86"/>
      <c r="G161" s="205"/>
      <c r="H161" s="86"/>
      <c r="I161" s="67"/>
      <c r="J161" s="67"/>
      <c r="K161" s="67"/>
      <c r="L161" s="67"/>
      <c r="M161" s="67"/>
      <c r="N161" s="67"/>
      <c r="O161" s="67"/>
      <c r="P161" s="67"/>
      <c r="Q161" s="67"/>
    </row>
    <row r="162" spans="2:17" x14ac:dyDescent="0.2">
      <c r="B162" s="86"/>
      <c r="C162" s="86"/>
      <c r="D162" s="205"/>
      <c r="E162" s="86"/>
      <c r="F162" s="86"/>
      <c r="G162" s="205"/>
      <c r="H162" s="86"/>
      <c r="I162" s="67"/>
      <c r="J162" s="67"/>
      <c r="K162" s="67"/>
      <c r="L162" s="67"/>
      <c r="M162" s="67"/>
      <c r="N162" s="67"/>
      <c r="O162" s="67"/>
      <c r="P162" s="67"/>
      <c r="Q162" s="67"/>
    </row>
    <row r="163" spans="2:17" x14ac:dyDescent="0.2">
      <c r="B163" s="86"/>
      <c r="C163" s="86"/>
      <c r="D163" s="205"/>
      <c r="E163" s="86"/>
      <c r="F163" s="86"/>
      <c r="G163" s="205"/>
      <c r="H163" s="86"/>
      <c r="I163" s="67"/>
      <c r="J163" s="67"/>
      <c r="K163" s="67"/>
      <c r="L163" s="67"/>
      <c r="M163" s="67"/>
      <c r="N163" s="67"/>
      <c r="O163" s="67"/>
      <c r="P163" s="67"/>
      <c r="Q163" s="67"/>
    </row>
    <row r="164" spans="2:17" x14ac:dyDescent="0.2">
      <c r="B164" s="86"/>
      <c r="C164" s="86"/>
      <c r="D164" s="205"/>
      <c r="E164" s="86"/>
      <c r="F164" s="86"/>
      <c r="G164" s="205"/>
      <c r="H164" s="86"/>
      <c r="I164" s="67"/>
      <c r="J164" s="67"/>
      <c r="K164" s="67"/>
      <c r="L164" s="67"/>
      <c r="M164" s="67"/>
      <c r="N164" s="67"/>
      <c r="O164" s="67"/>
      <c r="P164" s="67"/>
      <c r="Q164" s="67"/>
    </row>
    <row r="165" spans="2:17" x14ac:dyDescent="0.2">
      <c r="B165" s="86"/>
      <c r="C165" s="86"/>
      <c r="D165" s="205"/>
      <c r="E165" s="86"/>
      <c r="F165" s="86"/>
      <c r="G165" s="205"/>
      <c r="H165" s="86"/>
      <c r="I165" s="67"/>
      <c r="J165" s="67"/>
      <c r="K165" s="67"/>
      <c r="L165" s="67"/>
      <c r="M165" s="67"/>
      <c r="N165" s="67"/>
      <c r="O165" s="67"/>
      <c r="P165" s="67"/>
      <c r="Q165" s="67"/>
    </row>
    <row r="166" spans="2:17" x14ac:dyDescent="0.2">
      <c r="B166" s="86"/>
      <c r="C166" s="86"/>
      <c r="D166" s="205"/>
      <c r="E166" s="86"/>
      <c r="F166" s="86"/>
      <c r="G166" s="205"/>
      <c r="H166" s="86"/>
      <c r="I166" s="67"/>
      <c r="J166" s="67"/>
      <c r="K166" s="67"/>
      <c r="L166" s="67"/>
      <c r="M166" s="67"/>
      <c r="N166" s="67"/>
      <c r="O166" s="67"/>
      <c r="P166" s="67"/>
      <c r="Q166" s="67"/>
    </row>
    <row r="167" spans="2:17" x14ac:dyDescent="0.2">
      <c r="B167" s="86"/>
      <c r="C167" s="86"/>
      <c r="D167" s="205"/>
      <c r="E167" s="86"/>
      <c r="F167" s="86"/>
      <c r="G167" s="205"/>
      <c r="H167" s="86"/>
      <c r="I167" s="67"/>
      <c r="J167" s="67"/>
      <c r="K167" s="67"/>
      <c r="L167" s="67"/>
      <c r="M167" s="67"/>
      <c r="N167" s="67"/>
      <c r="O167" s="67"/>
      <c r="P167" s="67"/>
      <c r="Q167" s="67"/>
    </row>
    <row r="168" spans="2:17" x14ac:dyDescent="0.2">
      <c r="B168" s="86"/>
      <c r="C168" s="86"/>
      <c r="D168" s="205"/>
      <c r="E168" s="86"/>
      <c r="F168" s="86"/>
      <c r="G168" s="205"/>
      <c r="H168" s="86"/>
      <c r="I168" s="67"/>
      <c r="J168" s="67"/>
      <c r="K168" s="67"/>
      <c r="L168" s="67"/>
      <c r="M168" s="67"/>
      <c r="N168" s="67"/>
      <c r="O168" s="67"/>
      <c r="P168" s="67"/>
      <c r="Q168" s="67"/>
    </row>
    <row r="169" spans="2:17" x14ac:dyDescent="0.2">
      <c r="B169" s="86"/>
      <c r="C169" s="86"/>
      <c r="D169" s="205"/>
      <c r="E169" s="86"/>
      <c r="F169" s="86"/>
      <c r="G169" s="205"/>
      <c r="H169" s="86"/>
      <c r="I169" s="67"/>
      <c r="J169" s="67"/>
      <c r="K169" s="67"/>
      <c r="L169" s="67"/>
      <c r="M169" s="67"/>
      <c r="N169" s="67"/>
      <c r="O169" s="67"/>
      <c r="P169" s="67"/>
      <c r="Q169" s="67"/>
    </row>
    <row r="170" spans="2:17" x14ac:dyDescent="0.2">
      <c r="B170" s="86"/>
      <c r="C170" s="86"/>
      <c r="D170" s="205"/>
      <c r="E170" s="86"/>
      <c r="F170" s="86"/>
      <c r="G170" s="205"/>
      <c r="H170" s="86"/>
      <c r="I170" s="67"/>
      <c r="J170" s="67"/>
      <c r="K170" s="67"/>
      <c r="L170" s="67"/>
      <c r="M170" s="67"/>
      <c r="N170" s="67"/>
      <c r="O170" s="67"/>
      <c r="P170" s="67"/>
      <c r="Q170" s="67"/>
    </row>
    <row r="171" spans="2:17" x14ac:dyDescent="0.2">
      <c r="B171" s="86"/>
      <c r="C171" s="86"/>
      <c r="D171" s="205"/>
      <c r="E171" s="86"/>
      <c r="F171" s="86"/>
      <c r="G171" s="205"/>
      <c r="H171" s="86"/>
      <c r="I171" s="67"/>
      <c r="J171" s="67"/>
      <c r="K171" s="67"/>
      <c r="L171" s="67"/>
      <c r="M171" s="67"/>
      <c r="N171" s="67"/>
      <c r="O171" s="67"/>
      <c r="P171" s="67"/>
      <c r="Q171" s="67"/>
    </row>
    <row r="172" spans="2:17" x14ac:dyDescent="0.2">
      <c r="B172" s="86"/>
      <c r="C172" s="86"/>
      <c r="D172" s="205"/>
      <c r="E172" s="86"/>
      <c r="F172" s="86"/>
      <c r="G172" s="205"/>
      <c r="H172" s="86"/>
      <c r="I172" s="67"/>
      <c r="J172" s="67"/>
      <c r="K172" s="67"/>
      <c r="L172" s="67"/>
      <c r="M172" s="67"/>
      <c r="N172" s="67"/>
      <c r="O172" s="67"/>
      <c r="P172" s="67"/>
      <c r="Q172" s="67"/>
    </row>
    <row r="173" spans="2:17" x14ac:dyDescent="0.2">
      <c r="B173" s="86"/>
      <c r="C173" s="86"/>
      <c r="D173" s="205"/>
      <c r="E173" s="86"/>
      <c r="F173" s="86"/>
      <c r="G173" s="205"/>
      <c r="H173" s="86"/>
      <c r="I173" s="67"/>
      <c r="J173" s="67"/>
      <c r="K173" s="67"/>
      <c r="L173" s="67"/>
      <c r="M173" s="67"/>
      <c r="N173" s="67"/>
      <c r="O173" s="67"/>
      <c r="P173" s="67"/>
      <c r="Q173" s="67"/>
    </row>
    <row r="174" spans="2:17" x14ac:dyDescent="0.2">
      <c r="B174" s="86"/>
      <c r="C174" s="86"/>
      <c r="D174" s="205"/>
      <c r="E174" s="86"/>
      <c r="F174" s="86"/>
      <c r="G174" s="205"/>
      <c r="H174" s="86"/>
      <c r="I174" s="67"/>
      <c r="J174" s="67"/>
      <c r="K174" s="67"/>
      <c r="L174" s="67"/>
      <c r="M174" s="67"/>
      <c r="N174" s="67"/>
      <c r="O174" s="67"/>
      <c r="P174" s="67"/>
      <c r="Q174" s="67"/>
    </row>
    <row r="175" spans="2:17" x14ac:dyDescent="0.2">
      <c r="B175" s="86"/>
      <c r="C175" s="86"/>
      <c r="D175" s="205"/>
      <c r="E175" s="86"/>
      <c r="F175" s="86"/>
      <c r="G175" s="205"/>
      <c r="H175" s="86"/>
      <c r="I175" s="67"/>
      <c r="J175" s="67"/>
      <c r="K175" s="67"/>
      <c r="L175" s="67"/>
      <c r="M175" s="67"/>
      <c r="N175" s="67"/>
      <c r="O175" s="67"/>
      <c r="P175" s="67"/>
      <c r="Q175" s="67"/>
    </row>
    <row r="176" spans="2:17" x14ac:dyDescent="0.2">
      <c r="B176" s="86"/>
      <c r="C176" s="86"/>
      <c r="D176" s="205"/>
      <c r="E176" s="86"/>
      <c r="F176" s="86"/>
      <c r="G176" s="205"/>
      <c r="H176" s="86"/>
      <c r="I176" s="67"/>
      <c r="J176" s="67"/>
      <c r="K176" s="67"/>
      <c r="L176" s="67"/>
      <c r="M176" s="67"/>
      <c r="N176" s="67"/>
      <c r="O176" s="67"/>
      <c r="P176" s="67"/>
      <c r="Q176" s="67"/>
    </row>
    <row r="177" spans="2:17" x14ac:dyDescent="0.2">
      <c r="B177" s="86"/>
      <c r="C177" s="86"/>
      <c r="D177" s="205"/>
      <c r="E177" s="86"/>
      <c r="F177" s="86"/>
      <c r="G177" s="205"/>
      <c r="H177" s="86"/>
      <c r="I177" s="67"/>
      <c r="J177" s="67"/>
      <c r="K177" s="67"/>
      <c r="L177" s="67"/>
      <c r="M177" s="67"/>
      <c r="N177" s="67"/>
      <c r="O177" s="67"/>
      <c r="P177" s="67"/>
      <c r="Q177" s="67"/>
    </row>
    <row r="178" spans="2:17" x14ac:dyDescent="0.2">
      <c r="B178" s="86"/>
      <c r="C178" s="86"/>
      <c r="D178" s="205"/>
      <c r="E178" s="86"/>
      <c r="F178" s="86"/>
      <c r="G178" s="205"/>
      <c r="H178" s="86"/>
      <c r="I178" s="67"/>
      <c r="J178" s="67"/>
      <c r="K178" s="67"/>
      <c r="L178" s="67"/>
      <c r="M178" s="67"/>
      <c r="N178" s="67"/>
      <c r="O178" s="67"/>
      <c r="P178" s="67"/>
      <c r="Q178" s="67"/>
    </row>
    <row r="179" spans="2:17" x14ac:dyDescent="0.2">
      <c r="B179" s="86"/>
      <c r="C179" s="86"/>
      <c r="D179" s="205"/>
      <c r="E179" s="86"/>
      <c r="F179" s="86"/>
      <c r="G179" s="205"/>
      <c r="H179" s="86"/>
      <c r="I179" s="67"/>
      <c r="J179" s="67"/>
      <c r="K179" s="67"/>
      <c r="L179" s="67"/>
      <c r="M179" s="67"/>
      <c r="N179" s="67"/>
      <c r="O179" s="67"/>
      <c r="P179" s="67"/>
      <c r="Q179" s="67"/>
    </row>
    <row r="180" spans="2:17" x14ac:dyDescent="0.2">
      <c r="B180" s="86"/>
      <c r="C180" s="86"/>
      <c r="D180" s="205"/>
      <c r="E180" s="86"/>
      <c r="F180" s="86"/>
      <c r="G180" s="205"/>
      <c r="H180" s="86"/>
      <c r="I180" s="67"/>
      <c r="J180" s="67"/>
      <c r="K180" s="67"/>
      <c r="L180" s="67"/>
      <c r="M180" s="67"/>
      <c r="N180" s="67"/>
      <c r="O180" s="67"/>
      <c r="P180" s="67"/>
      <c r="Q180" s="67"/>
    </row>
    <row r="181" spans="2:17" x14ac:dyDescent="0.2">
      <c r="B181" s="86"/>
      <c r="C181" s="86"/>
      <c r="D181" s="205"/>
      <c r="E181" s="86"/>
      <c r="F181" s="86"/>
      <c r="G181" s="205"/>
      <c r="H181" s="86"/>
      <c r="I181" s="67"/>
      <c r="J181" s="67"/>
      <c r="K181" s="67"/>
      <c r="L181" s="67"/>
      <c r="M181" s="67"/>
      <c r="N181" s="67"/>
      <c r="O181" s="67"/>
      <c r="P181" s="67"/>
      <c r="Q181" s="67"/>
    </row>
    <row r="182" spans="2:17" x14ac:dyDescent="0.2">
      <c r="B182" s="86"/>
      <c r="C182" s="86"/>
      <c r="D182" s="205"/>
      <c r="E182" s="86"/>
      <c r="F182" s="86"/>
      <c r="G182" s="205"/>
      <c r="H182" s="86"/>
      <c r="I182" s="67"/>
      <c r="J182" s="67"/>
      <c r="K182" s="67"/>
      <c r="L182" s="67"/>
      <c r="M182" s="67"/>
      <c r="N182" s="67"/>
      <c r="O182" s="67"/>
      <c r="P182" s="67"/>
      <c r="Q182" s="67"/>
    </row>
    <row r="183" spans="2:17" x14ac:dyDescent="0.2">
      <c r="B183" s="86"/>
      <c r="C183" s="86"/>
      <c r="D183" s="205"/>
      <c r="E183" s="86"/>
      <c r="F183" s="86"/>
      <c r="G183" s="205"/>
      <c r="H183" s="86"/>
      <c r="I183" s="67"/>
      <c r="J183" s="67"/>
      <c r="K183" s="67"/>
      <c r="L183" s="67"/>
      <c r="M183" s="67"/>
      <c r="N183" s="67"/>
      <c r="O183" s="67"/>
      <c r="P183" s="67"/>
      <c r="Q183" s="67"/>
    </row>
    <row r="184" spans="2:17" x14ac:dyDescent="0.2">
      <c r="B184" s="86"/>
      <c r="C184" s="86"/>
      <c r="D184" s="205"/>
      <c r="E184" s="86"/>
      <c r="F184" s="86"/>
      <c r="G184" s="205"/>
      <c r="H184" s="86"/>
      <c r="I184" s="67"/>
      <c r="J184" s="67"/>
      <c r="K184" s="67"/>
      <c r="L184" s="67"/>
      <c r="M184" s="67"/>
      <c r="N184" s="67"/>
      <c r="O184" s="67"/>
      <c r="P184" s="67"/>
      <c r="Q184" s="67"/>
    </row>
    <row r="185" spans="2:17" x14ac:dyDescent="0.2">
      <c r="B185" s="86"/>
      <c r="C185" s="86"/>
      <c r="D185" s="205"/>
      <c r="E185" s="86"/>
      <c r="F185" s="86"/>
      <c r="G185" s="205"/>
      <c r="H185" s="86"/>
      <c r="I185" s="67"/>
      <c r="J185" s="67"/>
      <c r="K185" s="67"/>
      <c r="L185" s="67"/>
      <c r="M185" s="67"/>
      <c r="N185" s="67"/>
      <c r="O185" s="67"/>
      <c r="P185" s="67"/>
      <c r="Q185" s="67"/>
    </row>
    <row r="186" spans="2:17" x14ac:dyDescent="0.2">
      <c r="B186" s="86"/>
      <c r="C186" s="86"/>
      <c r="D186" s="205"/>
      <c r="E186" s="86"/>
      <c r="F186" s="86"/>
      <c r="G186" s="205"/>
      <c r="H186" s="86"/>
      <c r="I186" s="67"/>
      <c r="J186" s="67"/>
      <c r="K186" s="67"/>
      <c r="L186" s="67"/>
      <c r="M186" s="67"/>
      <c r="N186" s="67"/>
      <c r="O186" s="67"/>
      <c r="P186" s="67"/>
      <c r="Q186" s="67"/>
    </row>
    <row r="187" spans="2:17" x14ac:dyDescent="0.2">
      <c r="B187" s="86"/>
      <c r="C187" s="86"/>
      <c r="D187" s="205"/>
      <c r="E187" s="86"/>
      <c r="F187" s="86"/>
      <c r="G187" s="205"/>
      <c r="H187" s="86"/>
      <c r="I187" s="67"/>
      <c r="J187" s="67"/>
      <c r="K187" s="67"/>
      <c r="L187" s="67"/>
      <c r="M187" s="67"/>
      <c r="N187" s="67"/>
      <c r="O187" s="67"/>
      <c r="P187" s="67"/>
      <c r="Q187" s="67"/>
    </row>
    <row r="188" spans="2:17" x14ac:dyDescent="0.2">
      <c r="B188" s="86"/>
      <c r="C188" s="86"/>
      <c r="D188" s="205"/>
      <c r="E188" s="86"/>
      <c r="F188" s="86"/>
      <c r="G188" s="205"/>
      <c r="H188" s="86"/>
      <c r="I188" s="67"/>
      <c r="J188" s="67"/>
      <c r="K188" s="67"/>
      <c r="L188" s="67"/>
      <c r="M188" s="67"/>
      <c r="N188" s="67"/>
      <c r="O188" s="67"/>
      <c r="P188" s="67"/>
      <c r="Q188" s="67"/>
    </row>
    <row r="189" spans="2:17" x14ac:dyDescent="0.2">
      <c r="B189" s="86"/>
      <c r="C189" s="86"/>
      <c r="D189" s="205"/>
      <c r="E189" s="86"/>
      <c r="F189" s="86"/>
      <c r="G189" s="205"/>
      <c r="H189" s="86"/>
      <c r="I189" s="67"/>
      <c r="J189" s="67"/>
      <c r="K189" s="67"/>
      <c r="L189" s="67"/>
      <c r="M189" s="67"/>
      <c r="N189" s="67"/>
      <c r="O189" s="67"/>
      <c r="P189" s="67"/>
      <c r="Q189" s="67"/>
    </row>
    <row r="190" spans="2:17" x14ac:dyDescent="0.2">
      <c r="B190" s="86"/>
      <c r="C190" s="86"/>
      <c r="D190" s="205"/>
      <c r="E190" s="86"/>
      <c r="F190" s="86"/>
      <c r="G190" s="205"/>
      <c r="H190" s="86"/>
      <c r="I190" s="67"/>
      <c r="J190" s="67"/>
      <c r="K190" s="67"/>
      <c r="L190" s="67"/>
      <c r="M190" s="67"/>
      <c r="N190" s="67"/>
      <c r="O190" s="67"/>
      <c r="P190" s="67"/>
      <c r="Q190" s="67"/>
    </row>
    <row r="191" spans="2:17" x14ac:dyDescent="0.2">
      <c r="B191" s="86"/>
      <c r="C191" s="86"/>
      <c r="D191" s="205"/>
      <c r="E191" s="86"/>
      <c r="F191" s="86"/>
      <c r="G191" s="205"/>
      <c r="H191" s="86"/>
      <c r="I191" s="67"/>
      <c r="J191" s="67"/>
      <c r="K191" s="67"/>
      <c r="L191" s="67"/>
      <c r="M191" s="67"/>
      <c r="N191" s="67"/>
      <c r="O191" s="67"/>
      <c r="P191" s="67"/>
      <c r="Q191" s="67"/>
    </row>
    <row r="192" spans="2:17" x14ac:dyDescent="0.2">
      <c r="B192" s="86"/>
      <c r="C192" s="86"/>
      <c r="D192" s="205"/>
      <c r="E192" s="86"/>
      <c r="F192" s="86"/>
      <c r="G192" s="205"/>
      <c r="H192" s="86"/>
      <c r="I192" s="67"/>
      <c r="J192" s="67"/>
      <c r="K192" s="67"/>
      <c r="L192" s="67"/>
      <c r="M192" s="67"/>
      <c r="N192" s="67"/>
      <c r="O192" s="67"/>
      <c r="P192" s="67"/>
      <c r="Q192" s="67"/>
    </row>
    <row r="193" spans="2:17" x14ac:dyDescent="0.2">
      <c r="B193" s="86"/>
      <c r="C193" s="86"/>
      <c r="D193" s="205"/>
      <c r="E193" s="86"/>
      <c r="F193" s="86"/>
      <c r="G193" s="205"/>
      <c r="H193" s="86"/>
      <c r="I193" s="67"/>
      <c r="J193" s="67"/>
      <c r="K193" s="67"/>
      <c r="L193" s="67"/>
      <c r="M193" s="67"/>
      <c r="N193" s="67"/>
      <c r="O193" s="67"/>
      <c r="P193" s="67"/>
      <c r="Q193" s="67"/>
    </row>
    <row r="194" spans="2:17" x14ac:dyDescent="0.2">
      <c r="B194" s="86"/>
      <c r="C194" s="86"/>
      <c r="D194" s="205"/>
      <c r="E194" s="86"/>
      <c r="F194" s="86"/>
      <c r="G194" s="205"/>
      <c r="H194" s="86"/>
      <c r="I194" s="67"/>
      <c r="J194" s="67"/>
      <c r="K194" s="67"/>
      <c r="L194" s="67"/>
      <c r="M194" s="67"/>
      <c r="N194" s="67"/>
      <c r="O194" s="67"/>
      <c r="P194" s="67"/>
      <c r="Q194" s="67"/>
    </row>
    <row r="195" spans="2:17" x14ac:dyDescent="0.2">
      <c r="B195" s="86"/>
      <c r="C195" s="86"/>
      <c r="D195" s="205"/>
      <c r="E195" s="86"/>
      <c r="F195" s="86"/>
      <c r="G195" s="205"/>
      <c r="H195" s="86"/>
      <c r="I195" s="67"/>
      <c r="J195" s="67"/>
      <c r="K195" s="67"/>
      <c r="L195" s="67"/>
      <c r="M195" s="67"/>
      <c r="N195" s="67"/>
      <c r="O195" s="67"/>
      <c r="P195" s="67"/>
      <c r="Q195" s="67"/>
    </row>
    <row r="196" spans="2:17" x14ac:dyDescent="0.2">
      <c r="B196" s="86"/>
      <c r="C196" s="86"/>
      <c r="D196" s="205"/>
      <c r="E196" s="86"/>
      <c r="F196" s="86"/>
      <c r="G196" s="205"/>
      <c r="H196" s="86"/>
      <c r="I196" s="67"/>
      <c r="J196" s="67"/>
      <c r="K196" s="67"/>
      <c r="L196" s="67"/>
      <c r="M196" s="67"/>
      <c r="N196" s="67"/>
      <c r="O196" s="67"/>
      <c r="P196" s="67"/>
      <c r="Q196" s="67"/>
    </row>
    <row r="197" spans="2:17" x14ac:dyDescent="0.2">
      <c r="B197" s="86"/>
      <c r="C197" s="86"/>
      <c r="D197" s="205"/>
      <c r="E197" s="86"/>
      <c r="F197" s="86"/>
      <c r="G197" s="205"/>
      <c r="H197" s="86"/>
      <c r="I197" s="67"/>
      <c r="J197" s="67"/>
      <c r="K197" s="67"/>
      <c r="L197" s="67"/>
      <c r="M197" s="67"/>
      <c r="N197" s="67"/>
      <c r="O197" s="67"/>
      <c r="P197" s="67"/>
      <c r="Q197" s="67"/>
    </row>
    <row r="198" spans="2:17" x14ac:dyDescent="0.2">
      <c r="B198" s="86"/>
      <c r="C198" s="86"/>
      <c r="D198" s="205"/>
      <c r="E198" s="86"/>
      <c r="F198" s="86"/>
      <c r="G198" s="205"/>
      <c r="H198" s="86"/>
      <c r="I198" s="67"/>
      <c r="J198" s="67"/>
      <c r="K198" s="67"/>
      <c r="L198" s="67"/>
      <c r="M198" s="67"/>
      <c r="N198" s="67"/>
      <c r="O198" s="67"/>
      <c r="P198" s="67"/>
      <c r="Q198" s="67"/>
    </row>
    <row r="199" spans="2:17" x14ac:dyDescent="0.2">
      <c r="B199" s="86"/>
      <c r="C199" s="86"/>
      <c r="D199" s="205"/>
      <c r="E199" s="86"/>
      <c r="F199" s="86"/>
      <c r="G199" s="205"/>
      <c r="H199" s="86"/>
      <c r="I199" s="67"/>
      <c r="J199" s="67"/>
      <c r="K199" s="67"/>
      <c r="L199" s="67"/>
      <c r="M199" s="67"/>
      <c r="N199" s="67"/>
      <c r="O199" s="67"/>
      <c r="P199" s="67"/>
      <c r="Q199" s="67"/>
    </row>
    <row r="200" spans="2:17" x14ac:dyDescent="0.2">
      <c r="B200" s="86"/>
      <c r="C200" s="86"/>
      <c r="D200" s="205"/>
      <c r="E200" s="86"/>
      <c r="F200" s="86"/>
      <c r="G200" s="205"/>
      <c r="H200" s="86"/>
      <c r="I200" s="67"/>
      <c r="J200" s="67"/>
      <c r="K200" s="67"/>
      <c r="L200" s="67"/>
      <c r="M200" s="67"/>
      <c r="N200" s="67"/>
      <c r="O200" s="67"/>
      <c r="P200" s="67"/>
      <c r="Q200" s="67"/>
    </row>
    <row r="201" spans="2:17" x14ac:dyDescent="0.2">
      <c r="B201" s="86"/>
      <c r="C201" s="86"/>
      <c r="D201" s="205"/>
      <c r="E201" s="86"/>
      <c r="F201" s="86"/>
      <c r="G201" s="205"/>
      <c r="H201" s="86"/>
      <c r="I201" s="67"/>
      <c r="J201" s="67"/>
      <c r="K201" s="67"/>
      <c r="L201" s="67"/>
      <c r="M201" s="67"/>
      <c r="N201" s="67"/>
      <c r="O201" s="67"/>
      <c r="P201" s="67"/>
      <c r="Q201" s="67"/>
    </row>
    <row r="202" spans="2:17" x14ac:dyDescent="0.2">
      <c r="B202" s="86"/>
      <c r="C202" s="86"/>
      <c r="D202" s="205"/>
      <c r="E202" s="86"/>
      <c r="F202" s="86"/>
      <c r="G202" s="205"/>
      <c r="H202" s="86"/>
      <c r="I202" s="67"/>
      <c r="J202" s="67"/>
      <c r="K202" s="67"/>
      <c r="L202" s="67"/>
      <c r="M202" s="67"/>
      <c r="N202" s="67"/>
      <c r="O202" s="67"/>
      <c r="P202" s="67"/>
      <c r="Q202" s="67"/>
    </row>
    <row r="203" spans="2:17" x14ac:dyDescent="0.2">
      <c r="B203" s="86"/>
      <c r="C203" s="86"/>
      <c r="D203" s="205"/>
      <c r="E203" s="86"/>
      <c r="F203" s="86"/>
      <c r="G203" s="205"/>
      <c r="H203" s="86"/>
      <c r="I203" s="67"/>
      <c r="J203" s="67"/>
      <c r="K203" s="67"/>
      <c r="L203" s="67"/>
      <c r="M203" s="67"/>
      <c r="N203" s="67"/>
      <c r="O203" s="67"/>
      <c r="P203" s="67"/>
      <c r="Q203" s="67"/>
    </row>
    <row r="204" spans="2:17" x14ac:dyDescent="0.2">
      <c r="B204" s="86"/>
      <c r="C204" s="86"/>
      <c r="D204" s="205"/>
      <c r="E204" s="86"/>
      <c r="F204" s="86"/>
      <c r="G204" s="205"/>
      <c r="H204" s="86"/>
      <c r="I204" s="67"/>
      <c r="J204" s="67"/>
      <c r="K204" s="67"/>
      <c r="L204" s="67"/>
      <c r="M204" s="67"/>
      <c r="N204" s="67"/>
      <c r="O204" s="67"/>
      <c r="P204" s="67"/>
      <c r="Q204" s="67"/>
    </row>
    <row r="205" spans="2:17" x14ac:dyDescent="0.2">
      <c r="B205" s="86"/>
      <c r="C205" s="86"/>
      <c r="D205" s="205"/>
      <c r="E205" s="86"/>
      <c r="F205" s="86"/>
      <c r="G205" s="205"/>
      <c r="H205" s="86"/>
      <c r="I205" s="67"/>
      <c r="J205" s="67"/>
      <c r="K205" s="67"/>
      <c r="L205" s="67"/>
      <c r="M205" s="67"/>
      <c r="N205" s="67"/>
      <c r="O205" s="67"/>
      <c r="P205" s="67"/>
      <c r="Q205" s="67"/>
    </row>
    <row r="206" spans="2:17" x14ac:dyDescent="0.2">
      <c r="B206" s="86"/>
      <c r="C206" s="86"/>
      <c r="D206" s="205"/>
      <c r="E206" s="86"/>
      <c r="F206" s="86"/>
      <c r="G206" s="205"/>
      <c r="H206" s="86"/>
      <c r="I206" s="67"/>
      <c r="J206" s="67"/>
      <c r="K206" s="67"/>
      <c r="L206" s="67"/>
      <c r="M206" s="67"/>
      <c r="N206" s="67"/>
      <c r="O206" s="67"/>
      <c r="P206" s="67"/>
      <c r="Q206" s="67"/>
    </row>
    <row r="207" spans="2:17" x14ac:dyDescent="0.2">
      <c r="B207" s="86"/>
      <c r="C207" s="86"/>
      <c r="D207" s="205"/>
      <c r="E207" s="86"/>
      <c r="F207" s="86"/>
      <c r="G207" s="205"/>
      <c r="H207" s="86"/>
      <c r="I207" s="67"/>
      <c r="J207" s="67"/>
      <c r="K207" s="67"/>
      <c r="L207" s="67"/>
      <c r="M207" s="67"/>
      <c r="N207" s="67"/>
      <c r="O207" s="67"/>
      <c r="P207" s="67"/>
      <c r="Q207" s="67"/>
    </row>
    <row r="208" spans="2:17" x14ac:dyDescent="0.2">
      <c r="B208" s="86"/>
      <c r="C208" s="86"/>
      <c r="D208" s="205"/>
      <c r="E208" s="86"/>
      <c r="F208" s="86"/>
      <c r="G208" s="205"/>
      <c r="H208" s="86"/>
      <c r="I208" s="67"/>
      <c r="J208" s="67"/>
      <c r="K208" s="67"/>
      <c r="L208" s="67"/>
      <c r="M208" s="67"/>
      <c r="N208" s="67"/>
      <c r="O208" s="67"/>
      <c r="P208" s="67"/>
      <c r="Q208" s="67"/>
    </row>
    <row r="209" spans="2:17" x14ac:dyDescent="0.2">
      <c r="B209" s="86"/>
      <c r="C209" s="86"/>
      <c r="D209" s="205"/>
      <c r="E209" s="86"/>
      <c r="F209" s="86"/>
      <c r="G209" s="205"/>
      <c r="H209" s="86"/>
      <c r="I209" s="67"/>
      <c r="J209" s="67"/>
      <c r="K209" s="67"/>
      <c r="L209" s="67"/>
      <c r="M209" s="67"/>
      <c r="N209" s="67"/>
      <c r="O209" s="67"/>
      <c r="P209" s="67"/>
      <c r="Q209" s="67"/>
    </row>
    <row r="210" spans="2:17" x14ac:dyDescent="0.2">
      <c r="B210" s="86"/>
      <c r="C210" s="86"/>
      <c r="D210" s="205"/>
      <c r="E210" s="86"/>
      <c r="F210" s="86"/>
      <c r="G210" s="205"/>
      <c r="H210" s="86"/>
      <c r="I210" s="67"/>
      <c r="J210" s="67"/>
      <c r="K210" s="67"/>
      <c r="L210" s="67"/>
      <c r="M210" s="67"/>
      <c r="N210" s="67"/>
      <c r="O210" s="67"/>
      <c r="P210" s="67"/>
      <c r="Q210" s="67"/>
    </row>
    <row r="211" spans="2:17" x14ac:dyDescent="0.2">
      <c r="B211" s="86"/>
      <c r="C211" s="86"/>
      <c r="D211" s="205"/>
      <c r="E211" s="86"/>
      <c r="F211" s="86"/>
      <c r="G211" s="205"/>
      <c r="H211" s="86"/>
      <c r="I211" s="67"/>
      <c r="J211" s="67"/>
      <c r="K211" s="67"/>
      <c r="L211" s="67"/>
      <c r="M211" s="67"/>
      <c r="N211" s="67"/>
      <c r="O211" s="67"/>
      <c r="P211" s="67"/>
      <c r="Q211" s="67"/>
    </row>
    <row r="212" spans="2:17" x14ac:dyDescent="0.2">
      <c r="B212" s="86"/>
      <c r="C212" s="86"/>
      <c r="D212" s="205"/>
      <c r="E212" s="86"/>
      <c r="F212" s="86"/>
      <c r="G212" s="205"/>
      <c r="H212" s="86"/>
      <c r="I212" s="67"/>
      <c r="J212" s="67"/>
      <c r="K212" s="67"/>
      <c r="L212" s="67"/>
      <c r="M212" s="67"/>
      <c r="N212" s="67"/>
      <c r="O212" s="67"/>
      <c r="P212" s="67"/>
      <c r="Q212" s="67"/>
    </row>
    <row r="213" spans="2:17" x14ac:dyDescent="0.2">
      <c r="B213" s="86"/>
      <c r="C213" s="86"/>
      <c r="D213" s="205"/>
      <c r="E213" s="86"/>
      <c r="F213" s="86"/>
      <c r="G213" s="205"/>
      <c r="H213" s="86"/>
      <c r="I213" s="67"/>
      <c r="J213" s="67"/>
      <c r="K213" s="67"/>
      <c r="L213" s="67"/>
      <c r="M213" s="67"/>
      <c r="N213" s="67"/>
      <c r="O213" s="67"/>
      <c r="P213" s="67"/>
      <c r="Q213" s="67"/>
    </row>
    <row r="214" spans="2:17" x14ac:dyDescent="0.2">
      <c r="B214" s="86"/>
      <c r="C214" s="86"/>
      <c r="D214" s="205"/>
      <c r="E214" s="86"/>
      <c r="F214" s="86"/>
      <c r="G214" s="205"/>
      <c r="H214" s="86"/>
      <c r="I214" s="67"/>
      <c r="J214" s="67"/>
      <c r="K214" s="67"/>
      <c r="L214" s="67"/>
      <c r="M214" s="67"/>
      <c r="N214" s="67"/>
      <c r="O214" s="67"/>
      <c r="P214" s="67"/>
      <c r="Q214" s="67"/>
    </row>
    <row r="215" spans="2:17" x14ac:dyDescent="0.2">
      <c r="B215" s="86"/>
      <c r="C215" s="86"/>
      <c r="D215" s="205"/>
      <c r="E215" s="86"/>
      <c r="F215" s="86"/>
      <c r="G215" s="205"/>
      <c r="H215" s="86"/>
      <c r="I215" s="67"/>
      <c r="J215" s="67"/>
      <c r="K215" s="67"/>
      <c r="L215" s="67"/>
      <c r="M215" s="67"/>
      <c r="N215" s="67"/>
      <c r="O215" s="67"/>
      <c r="P215" s="67"/>
      <c r="Q215" s="67"/>
    </row>
    <row r="216" spans="2:17" x14ac:dyDescent="0.2">
      <c r="B216" s="86"/>
      <c r="C216" s="86"/>
      <c r="D216" s="205"/>
      <c r="E216" s="86"/>
      <c r="F216" s="86"/>
      <c r="G216" s="205"/>
      <c r="H216" s="86"/>
      <c r="I216" s="67"/>
      <c r="J216" s="67"/>
      <c r="K216" s="67"/>
      <c r="L216" s="67"/>
      <c r="M216" s="67"/>
      <c r="N216" s="67"/>
      <c r="O216" s="67"/>
      <c r="P216" s="67"/>
      <c r="Q216" s="67"/>
    </row>
    <row r="217" spans="2:17" x14ac:dyDescent="0.2">
      <c r="B217" s="86"/>
      <c r="C217" s="86"/>
      <c r="D217" s="205"/>
      <c r="E217" s="86"/>
      <c r="F217" s="86"/>
      <c r="G217" s="205"/>
      <c r="H217" s="86"/>
      <c r="I217" s="67"/>
      <c r="J217" s="67"/>
      <c r="K217" s="67"/>
      <c r="L217" s="67"/>
      <c r="M217" s="67"/>
      <c r="N217" s="67"/>
      <c r="O217" s="67"/>
      <c r="P217" s="67"/>
      <c r="Q217" s="67"/>
    </row>
    <row r="218" spans="2:17" x14ac:dyDescent="0.2">
      <c r="B218" s="86"/>
      <c r="C218" s="86"/>
      <c r="D218" s="205"/>
      <c r="E218" s="86"/>
      <c r="F218" s="86"/>
      <c r="G218" s="205"/>
      <c r="H218" s="86"/>
      <c r="I218" s="67"/>
      <c r="J218" s="67"/>
      <c r="K218" s="67"/>
      <c r="L218" s="67"/>
      <c r="M218" s="67"/>
      <c r="N218" s="67"/>
      <c r="O218" s="67"/>
      <c r="P218" s="67"/>
      <c r="Q218" s="67"/>
    </row>
    <row r="219" spans="2:17" x14ac:dyDescent="0.2">
      <c r="B219" s="86"/>
      <c r="C219" s="86"/>
      <c r="D219" s="205"/>
      <c r="E219" s="86"/>
      <c r="F219" s="86"/>
      <c r="G219" s="205"/>
      <c r="H219" s="86"/>
      <c r="I219" s="67"/>
      <c r="J219" s="67"/>
      <c r="K219" s="67"/>
      <c r="L219" s="67"/>
      <c r="M219" s="67"/>
      <c r="N219" s="67"/>
      <c r="O219" s="67"/>
      <c r="P219" s="67"/>
      <c r="Q219" s="67"/>
    </row>
    <row r="220" spans="2:17" x14ac:dyDescent="0.2">
      <c r="B220" s="86"/>
      <c r="C220" s="86"/>
      <c r="D220" s="205"/>
      <c r="E220" s="86"/>
      <c r="F220" s="86"/>
      <c r="G220" s="205"/>
      <c r="H220" s="86"/>
      <c r="I220" s="67"/>
      <c r="J220" s="67"/>
      <c r="K220" s="67"/>
      <c r="L220" s="67"/>
      <c r="M220" s="67"/>
      <c r="N220" s="67"/>
      <c r="O220" s="67"/>
      <c r="P220" s="67"/>
      <c r="Q220" s="67"/>
    </row>
    <row r="221" spans="2:17" x14ac:dyDescent="0.2">
      <c r="B221" s="86"/>
      <c r="C221" s="86"/>
      <c r="D221" s="205"/>
      <c r="E221" s="86"/>
      <c r="F221" s="86"/>
      <c r="G221" s="205"/>
      <c r="H221" s="86"/>
      <c r="I221" s="67"/>
      <c r="J221" s="67"/>
      <c r="K221" s="67"/>
      <c r="L221" s="67"/>
      <c r="M221" s="67"/>
      <c r="N221" s="67"/>
      <c r="O221" s="67"/>
      <c r="P221" s="67"/>
      <c r="Q221" s="67"/>
    </row>
    <row r="222" spans="2:17" x14ac:dyDescent="0.2">
      <c r="B222" s="86"/>
      <c r="C222" s="86"/>
      <c r="D222" s="205"/>
      <c r="E222" s="86"/>
      <c r="F222" s="86"/>
      <c r="G222" s="205"/>
      <c r="H222" s="86"/>
      <c r="I222" s="67"/>
      <c r="J222" s="67"/>
      <c r="K222" s="67"/>
      <c r="L222" s="67"/>
      <c r="M222" s="67"/>
      <c r="N222" s="67"/>
      <c r="O222" s="67"/>
      <c r="P222" s="67"/>
      <c r="Q222" s="67"/>
    </row>
    <row r="223" spans="2:17" x14ac:dyDescent="0.2">
      <c r="B223" s="86"/>
      <c r="C223" s="86"/>
      <c r="D223" s="205"/>
      <c r="E223" s="86"/>
      <c r="F223" s="86"/>
      <c r="G223" s="205"/>
      <c r="H223" s="86"/>
      <c r="I223" s="67"/>
      <c r="J223" s="67"/>
      <c r="K223" s="67"/>
      <c r="L223" s="67"/>
      <c r="M223" s="67"/>
      <c r="N223" s="67"/>
      <c r="O223" s="67"/>
      <c r="P223" s="67"/>
      <c r="Q223" s="67"/>
    </row>
    <row r="224" spans="2:17" x14ac:dyDescent="0.2">
      <c r="B224" s="86"/>
      <c r="C224" s="86"/>
      <c r="D224" s="205"/>
      <c r="E224" s="86"/>
      <c r="F224" s="86"/>
      <c r="G224" s="205"/>
      <c r="H224" s="86"/>
      <c r="I224" s="67"/>
      <c r="J224" s="67"/>
      <c r="K224" s="67"/>
      <c r="L224" s="67"/>
      <c r="M224" s="67"/>
      <c r="N224" s="67"/>
      <c r="O224" s="67"/>
      <c r="P224" s="67"/>
      <c r="Q224" s="67"/>
    </row>
    <row r="225" spans="2:17" x14ac:dyDescent="0.2">
      <c r="B225" s="86"/>
      <c r="C225" s="86"/>
      <c r="D225" s="205"/>
      <c r="E225" s="86"/>
      <c r="F225" s="86"/>
      <c r="G225" s="205"/>
      <c r="H225" s="86"/>
      <c r="I225" s="67"/>
      <c r="J225" s="67"/>
      <c r="K225" s="67"/>
      <c r="L225" s="67"/>
      <c r="M225" s="67"/>
      <c r="N225" s="67"/>
      <c r="O225" s="67"/>
      <c r="P225" s="67"/>
      <c r="Q225" s="67"/>
    </row>
    <row r="226" spans="2:17" x14ac:dyDescent="0.2">
      <c r="B226" s="86"/>
      <c r="C226" s="86"/>
      <c r="D226" s="205"/>
      <c r="E226" s="86"/>
      <c r="F226" s="86"/>
      <c r="G226" s="205"/>
      <c r="H226" s="86"/>
      <c r="I226" s="67"/>
      <c r="J226" s="67"/>
      <c r="K226" s="67"/>
      <c r="L226" s="67"/>
      <c r="M226" s="67"/>
      <c r="N226" s="67"/>
      <c r="O226" s="67"/>
      <c r="P226" s="67"/>
      <c r="Q226" s="67"/>
    </row>
    <row r="227" spans="2:17" x14ac:dyDescent="0.2">
      <c r="B227" s="86"/>
      <c r="C227" s="86"/>
      <c r="D227" s="205"/>
      <c r="E227" s="86"/>
      <c r="F227" s="86"/>
      <c r="G227" s="205"/>
      <c r="H227" s="86"/>
      <c r="I227" s="67"/>
      <c r="J227" s="67"/>
      <c r="K227" s="67"/>
      <c r="L227" s="67"/>
      <c r="M227" s="67"/>
      <c r="N227" s="67"/>
      <c r="O227" s="67"/>
      <c r="P227" s="67"/>
      <c r="Q227" s="67"/>
    </row>
    <row r="228" spans="2:17" x14ac:dyDescent="0.2">
      <c r="B228" s="86"/>
      <c r="C228" s="86"/>
      <c r="D228" s="205"/>
      <c r="E228" s="86"/>
      <c r="F228" s="86"/>
      <c r="G228" s="205"/>
      <c r="H228" s="86"/>
      <c r="I228" s="67"/>
      <c r="J228" s="67"/>
      <c r="K228" s="67"/>
      <c r="L228" s="67"/>
      <c r="M228" s="67"/>
      <c r="N228" s="67"/>
      <c r="O228" s="67"/>
      <c r="P228" s="67"/>
      <c r="Q228" s="67"/>
    </row>
    <row r="229" spans="2:17" x14ac:dyDescent="0.2">
      <c r="B229" s="86"/>
      <c r="C229" s="86"/>
      <c r="D229" s="205"/>
      <c r="E229" s="86"/>
      <c r="F229" s="86"/>
      <c r="G229" s="205"/>
      <c r="H229" s="86"/>
      <c r="I229" s="67"/>
      <c r="J229" s="67"/>
      <c r="K229" s="67"/>
      <c r="L229" s="67"/>
      <c r="M229" s="67"/>
      <c r="N229" s="67"/>
      <c r="O229" s="67"/>
      <c r="P229" s="67"/>
      <c r="Q229" s="67"/>
    </row>
    <row r="230" spans="2:17" x14ac:dyDescent="0.2">
      <c r="B230" s="86"/>
      <c r="C230" s="86"/>
      <c r="D230" s="205"/>
      <c r="E230" s="86"/>
      <c r="F230" s="86"/>
      <c r="G230" s="205"/>
      <c r="H230" s="86"/>
      <c r="I230" s="67"/>
      <c r="J230" s="67"/>
      <c r="K230" s="67"/>
      <c r="L230" s="67"/>
      <c r="M230" s="67"/>
      <c r="N230" s="67"/>
      <c r="O230" s="67"/>
      <c r="P230" s="67"/>
      <c r="Q230" s="67"/>
    </row>
    <row r="231" spans="2:17" x14ac:dyDescent="0.2">
      <c r="B231" s="86"/>
      <c r="C231" s="86"/>
      <c r="D231" s="205"/>
      <c r="E231" s="86"/>
      <c r="F231" s="86"/>
      <c r="G231" s="205"/>
      <c r="H231" s="86"/>
      <c r="I231" s="67"/>
      <c r="J231" s="67"/>
      <c r="K231" s="67"/>
      <c r="L231" s="67"/>
      <c r="M231" s="67"/>
      <c r="N231" s="67"/>
      <c r="O231" s="67"/>
      <c r="P231" s="67"/>
      <c r="Q231" s="67"/>
    </row>
    <row r="232" spans="2:17" x14ac:dyDescent="0.2">
      <c r="B232" s="86"/>
      <c r="C232" s="86"/>
      <c r="D232" s="205"/>
      <c r="E232" s="86"/>
      <c r="F232" s="86"/>
      <c r="G232" s="205"/>
      <c r="H232" s="86"/>
      <c r="I232" s="67"/>
      <c r="J232" s="67"/>
      <c r="K232" s="67"/>
      <c r="L232" s="67"/>
      <c r="M232" s="67"/>
      <c r="N232" s="67"/>
      <c r="O232" s="67"/>
      <c r="P232" s="67"/>
      <c r="Q232" s="67"/>
    </row>
    <row r="233" spans="2:17" x14ac:dyDescent="0.2">
      <c r="B233" s="86"/>
      <c r="C233" s="86"/>
      <c r="D233" s="205"/>
      <c r="E233" s="86"/>
      <c r="F233" s="86"/>
      <c r="G233" s="205"/>
      <c r="H233" s="86"/>
      <c r="I233" s="67"/>
      <c r="J233" s="67"/>
      <c r="K233" s="67"/>
      <c r="L233" s="67"/>
      <c r="M233" s="67"/>
      <c r="N233" s="67"/>
      <c r="O233" s="67"/>
      <c r="P233" s="67"/>
      <c r="Q233" s="67"/>
    </row>
    <row r="234" spans="2:17" x14ac:dyDescent="0.2">
      <c r="B234" s="86"/>
      <c r="C234" s="86"/>
      <c r="D234" s="205"/>
      <c r="E234" s="86"/>
      <c r="F234" s="86"/>
      <c r="G234" s="205"/>
      <c r="H234" s="86"/>
      <c r="I234" s="67"/>
      <c r="J234" s="67"/>
      <c r="K234" s="67"/>
      <c r="L234" s="67"/>
      <c r="M234" s="67"/>
      <c r="N234" s="67"/>
      <c r="O234" s="67"/>
      <c r="P234" s="67"/>
      <c r="Q234" s="67"/>
    </row>
    <row r="235" spans="2:17" x14ac:dyDescent="0.2">
      <c r="B235" s="86"/>
      <c r="C235" s="86"/>
      <c r="D235" s="205"/>
      <c r="E235" s="86"/>
      <c r="F235" s="86"/>
      <c r="G235" s="205"/>
      <c r="H235" s="86"/>
      <c r="I235" s="67"/>
      <c r="J235" s="67"/>
      <c r="K235" s="67"/>
      <c r="L235" s="67"/>
      <c r="M235" s="67"/>
      <c r="N235" s="67"/>
      <c r="O235" s="67"/>
      <c r="P235" s="67"/>
      <c r="Q235" s="67"/>
    </row>
    <row r="236" spans="2:17" x14ac:dyDescent="0.2">
      <c r="B236" s="86"/>
      <c r="C236" s="86"/>
      <c r="D236" s="205"/>
      <c r="E236" s="86"/>
      <c r="F236" s="86"/>
      <c r="G236" s="205"/>
      <c r="H236" s="86"/>
      <c r="I236" s="67"/>
      <c r="J236" s="67"/>
      <c r="K236" s="67"/>
      <c r="L236" s="67"/>
      <c r="M236" s="67"/>
      <c r="N236" s="67"/>
      <c r="O236" s="67"/>
      <c r="P236" s="67"/>
      <c r="Q236" s="67"/>
    </row>
    <row r="237" spans="2:17" x14ac:dyDescent="0.2">
      <c r="B237" s="86"/>
      <c r="C237" s="86"/>
      <c r="D237" s="205"/>
      <c r="E237" s="86"/>
      <c r="F237" s="86"/>
      <c r="G237" s="205"/>
      <c r="H237" s="86"/>
      <c r="I237" s="67"/>
      <c r="J237" s="67"/>
      <c r="K237" s="67"/>
      <c r="L237" s="67"/>
      <c r="M237" s="67"/>
      <c r="N237" s="67"/>
      <c r="O237" s="67"/>
      <c r="P237" s="67"/>
      <c r="Q237" s="67"/>
    </row>
    <row r="238" spans="2:17" x14ac:dyDescent="0.2">
      <c r="B238" s="86"/>
      <c r="C238" s="86"/>
      <c r="D238" s="205"/>
      <c r="E238" s="86"/>
      <c r="F238" s="86"/>
      <c r="G238" s="205"/>
      <c r="H238" s="86"/>
      <c r="I238" s="67"/>
      <c r="J238" s="67"/>
      <c r="K238" s="67"/>
      <c r="L238" s="67"/>
      <c r="M238" s="67"/>
      <c r="N238" s="67"/>
      <c r="O238" s="67"/>
      <c r="P238" s="67"/>
      <c r="Q238" s="67"/>
    </row>
    <row r="239" spans="2:17" x14ac:dyDescent="0.2">
      <c r="B239" s="86"/>
      <c r="C239" s="86"/>
      <c r="D239" s="205"/>
      <c r="E239" s="86"/>
      <c r="F239" s="86"/>
      <c r="G239" s="205"/>
      <c r="H239" s="86"/>
      <c r="I239" s="67"/>
      <c r="J239" s="67"/>
      <c r="K239" s="67"/>
      <c r="L239" s="67"/>
      <c r="M239" s="67"/>
      <c r="N239" s="67"/>
      <c r="O239" s="67"/>
      <c r="P239" s="67"/>
      <c r="Q239" s="67"/>
    </row>
    <row r="240" spans="2:17" x14ac:dyDescent="0.2">
      <c r="B240" s="86"/>
      <c r="C240" s="86"/>
      <c r="D240" s="205"/>
      <c r="E240" s="86"/>
      <c r="F240" s="86"/>
      <c r="G240" s="205"/>
      <c r="H240" s="86"/>
      <c r="I240" s="67"/>
      <c r="J240" s="67"/>
      <c r="K240" s="67"/>
      <c r="L240" s="67"/>
      <c r="M240" s="67"/>
      <c r="N240" s="67"/>
      <c r="O240" s="67"/>
      <c r="P240" s="67"/>
      <c r="Q240" s="67"/>
    </row>
    <row r="241" spans="2:17" x14ac:dyDescent="0.2">
      <c r="B241" s="86"/>
      <c r="C241" s="86"/>
      <c r="D241" s="205"/>
      <c r="E241" s="86"/>
      <c r="F241" s="86"/>
      <c r="G241" s="205"/>
      <c r="H241" s="86"/>
      <c r="I241" s="67"/>
      <c r="J241" s="67"/>
      <c r="K241" s="67"/>
      <c r="L241" s="67"/>
      <c r="M241" s="67"/>
      <c r="N241" s="67"/>
      <c r="O241" s="67"/>
      <c r="P241" s="67"/>
      <c r="Q241" s="67"/>
    </row>
    <row r="242" spans="2:17" x14ac:dyDescent="0.2">
      <c r="B242" s="86"/>
      <c r="C242" s="86"/>
      <c r="D242" s="205"/>
      <c r="E242" s="86"/>
      <c r="F242" s="86"/>
      <c r="G242" s="205"/>
      <c r="H242" s="86"/>
      <c r="I242" s="67"/>
      <c r="J242" s="67"/>
      <c r="K242" s="67"/>
      <c r="L242" s="67"/>
      <c r="M242" s="67"/>
      <c r="N242" s="67"/>
      <c r="O242" s="67"/>
      <c r="P242" s="67"/>
      <c r="Q242" s="67"/>
    </row>
    <row r="243" spans="2:17" x14ac:dyDescent="0.2">
      <c r="B243" s="86"/>
      <c r="C243" s="86"/>
      <c r="D243" s="205"/>
      <c r="E243" s="86"/>
      <c r="F243" s="86"/>
      <c r="G243" s="205"/>
      <c r="H243" s="86"/>
      <c r="I243" s="67"/>
      <c r="J243" s="67"/>
      <c r="K243" s="67"/>
      <c r="L243" s="67"/>
      <c r="M243" s="67"/>
      <c r="N243" s="67"/>
      <c r="O243" s="67"/>
      <c r="P243" s="67"/>
      <c r="Q243" s="67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50" bestFit="1" customWidth="1"/>
    <col min="2" max="2" width="14.42578125" style="69" bestFit="1" customWidth="1"/>
    <col min="3" max="4" width="12.85546875" style="55" bestFit="1" customWidth="1"/>
    <col min="5" max="5" width="14.85546875" style="69" bestFit="1" customWidth="1"/>
    <col min="6" max="6" width="16" style="69" bestFit="1" customWidth="1"/>
    <col min="7" max="7" width="10.7109375" style="185" bestFit="1" customWidth="1"/>
    <col min="8" max="8" width="14.42578125" style="69" bestFit="1" customWidth="1"/>
    <col min="9" max="10" width="12.85546875" style="55" bestFit="1" customWidth="1"/>
    <col min="11" max="12" width="16" style="69" bestFit="1" customWidth="1"/>
    <col min="13" max="13" width="10.7109375" style="185" bestFit="1" customWidth="1"/>
    <col min="14" max="14" width="16.140625" style="69" bestFit="1" customWidth="1"/>
    <col min="15" max="16384" width="16.28515625" style="50"/>
  </cols>
  <sheetData>
    <row r="2" spans="1:19" s="239" customFormat="1" ht="18.75" x14ac:dyDescent="0.3">
      <c r="A2" s="5" t="s">
        <v>165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3"/>
      <c r="P2" s="23"/>
      <c r="Q2" s="23"/>
      <c r="R2" s="23"/>
      <c r="S2" s="23"/>
    </row>
    <row r="3" spans="1:19" x14ac:dyDescent="0.2">
      <c r="A3" s="167"/>
    </row>
    <row r="4" spans="1:19" s="157" customFormat="1" x14ac:dyDescent="0.2">
      <c r="B4" s="228"/>
      <c r="C4" s="161"/>
      <c r="D4" s="161"/>
      <c r="E4" s="228"/>
      <c r="F4" s="228"/>
      <c r="G4" s="101"/>
      <c r="H4" s="228"/>
      <c r="I4" s="161"/>
      <c r="J4" s="161"/>
      <c r="K4" s="228"/>
      <c r="L4" s="228"/>
      <c r="M4" s="101"/>
      <c r="N4" s="157" t="str">
        <f>VALVAL</f>
        <v>тис. одиниць</v>
      </c>
    </row>
    <row r="5" spans="1:19" s="190" customFormat="1" x14ac:dyDescent="0.2">
      <c r="A5" s="64"/>
      <c r="B5" s="278">
        <v>42369</v>
      </c>
      <c r="C5" s="279"/>
      <c r="D5" s="279"/>
      <c r="E5" s="279"/>
      <c r="F5" s="279"/>
      <c r="G5" s="280"/>
      <c r="H5" s="278">
        <v>42400</v>
      </c>
      <c r="I5" s="279"/>
      <c r="J5" s="279"/>
      <c r="K5" s="279"/>
      <c r="L5" s="279"/>
      <c r="M5" s="280"/>
      <c r="N5" s="136"/>
    </row>
    <row r="6" spans="1:19" s="129" customFormat="1" x14ac:dyDescent="0.2">
      <c r="A6" s="53"/>
      <c r="B6" s="25" t="s">
        <v>64</v>
      </c>
      <c r="C6" s="10" t="s">
        <v>110</v>
      </c>
      <c r="D6" s="10" t="s">
        <v>43</v>
      </c>
      <c r="E6" s="25" t="s">
        <v>173</v>
      </c>
      <c r="F6" s="25" t="s">
        <v>3</v>
      </c>
      <c r="G6" s="127" t="s">
        <v>67</v>
      </c>
      <c r="H6" s="25" t="s">
        <v>64</v>
      </c>
      <c r="I6" s="10" t="s">
        <v>110</v>
      </c>
      <c r="J6" s="10" t="s">
        <v>43</v>
      </c>
      <c r="K6" s="25" t="s">
        <v>173</v>
      </c>
      <c r="L6" s="25" t="s">
        <v>3</v>
      </c>
      <c r="M6" s="127" t="s">
        <v>67</v>
      </c>
      <c r="N6" s="25" t="s">
        <v>149</v>
      </c>
    </row>
    <row r="7" spans="1:19" s="107" customFormat="1" ht="15" x14ac:dyDescent="0.2">
      <c r="A7" s="44" t="s">
        <v>172</v>
      </c>
      <c r="B7" s="151"/>
      <c r="C7" s="139"/>
      <c r="D7" s="139"/>
      <c r="E7" s="151">
        <f t="shared" ref="E7:G7" si="0">SUM(E8:E23)</f>
        <v>65488566.161960006</v>
      </c>
      <c r="F7" s="151">
        <f t="shared" si="0"/>
        <v>1571769268.7627997</v>
      </c>
      <c r="G7" s="38">
        <f t="shared" si="0"/>
        <v>0.99999900000000008</v>
      </c>
      <c r="H7" s="151"/>
      <c r="I7" s="139"/>
      <c r="J7" s="139"/>
      <c r="K7" s="151">
        <f t="shared" ref="K7:N7" si="1">SUM(K8:K23)</f>
        <v>65410291.921960004</v>
      </c>
      <c r="L7" s="151">
        <f t="shared" si="1"/>
        <v>1645184552.6490998</v>
      </c>
      <c r="M7" s="38">
        <f t="shared" si="1"/>
        <v>0.99999999999999989</v>
      </c>
      <c r="N7" s="151">
        <f t="shared" si="1"/>
        <v>7.7249404789592191E-19</v>
      </c>
    </row>
    <row r="8" spans="1:19" s="118" customFormat="1" x14ac:dyDescent="0.2">
      <c r="A8" s="229" t="s">
        <v>35</v>
      </c>
      <c r="B8" s="131">
        <v>29083062.508370001</v>
      </c>
      <c r="C8" s="117">
        <v>1</v>
      </c>
      <c r="D8" s="117">
        <v>24.000667</v>
      </c>
      <c r="E8" s="131">
        <v>29083062.508370001</v>
      </c>
      <c r="F8" s="131">
        <v>698012898.60367</v>
      </c>
      <c r="G8" s="18">
        <v>0.44409399999999999</v>
      </c>
      <c r="H8" s="131">
        <v>29428857.605919998</v>
      </c>
      <c r="I8" s="117">
        <v>1</v>
      </c>
      <c r="J8" s="117">
        <v>25.151769000000002</v>
      </c>
      <c r="K8" s="131">
        <v>29428857.605919998</v>
      </c>
      <c r="L8" s="131">
        <v>740187828.43804002</v>
      </c>
      <c r="M8" s="18">
        <v>0.44991199999999998</v>
      </c>
      <c r="N8" s="131">
        <v>5.8180000000000003E-3</v>
      </c>
    </row>
    <row r="9" spans="1:19" x14ac:dyDescent="0.2">
      <c r="A9" s="155" t="s">
        <v>145</v>
      </c>
      <c r="B9" s="90">
        <v>3553464.90448</v>
      </c>
      <c r="C9" s="80">
        <v>1.0926</v>
      </c>
      <c r="D9" s="80">
        <v>26.223129</v>
      </c>
      <c r="E9" s="90">
        <v>3882515.78951</v>
      </c>
      <c r="F9" s="90">
        <v>93182968.587149993</v>
      </c>
      <c r="G9" s="209">
        <v>5.9284999999999997E-2</v>
      </c>
      <c r="H9" s="90">
        <v>3556532.1283800001</v>
      </c>
      <c r="I9" s="80">
        <v>1.0903</v>
      </c>
      <c r="J9" s="80">
        <v>27.422974</v>
      </c>
      <c r="K9" s="90">
        <v>3877687.0162599999</v>
      </c>
      <c r="L9" s="90">
        <v>97530688.086720005</v>
      </c>
      <c r="M9" s="209">
        <v>5.9283000000000002E-2</v>
      </c>
      <c r="N9" s="90">
        <v>-3.0000000000000001E-6</v>
      </c>
      <c r="O9" s="67"/>
      <c r="P9" s="67"/>
      <c r="Q9" s="67"/>
    </row>
    <row r="10" spans="1:19" x14ac:dyDescent="0.2">
      <c r="A10" s="155" t="s">
        <v>91</v>
      </c>
      <c r="B10" s="90">
        <v>400000</v>
      </c>
      <c r="C10" s="80">
        <v>0.72019</v>
      </c>
      <c r="D10" s="80">
        <v>17.285036000000002</v>
      </c>
      <c r="E10" s="90">
        <v>288075.92722000001</v>
      </c>
      <c r="F10" s="90">
        <v>6914014.4000000004</v>
      </c>
      <c r="G10" s="209">
        <v>4.3990000000000001E-3</v>
      </c>
      <c r="H10" s="90">
        <v>400000</v>
      </c>
      <c r="I10" s="80">
        <v>0.70996899999999996</v>
      </c>
      <c r="J10" s="80">
        <v>17.856985999999999</v>
      </c>
      <c r="K10" s="90">
        <v>283987.75449999998</v>
      </c>
      <c r="L10" s="90">
        <v>7142794.4000000004</v>
      </c>
      <c r="M10" s="209">
        <v>4.3420000000000004E-3</v>
      </c>
      <c r="N10" s="90">
        <v>-5.7000000000000003E-5</v>
      </c>
      <c r="O10" s="67"/>
      <c r="P10" s="67"/>
      <c r="Q10" s="67"/>
    </row>
    <row r="11" spans="1:19" x14ac:dyDescent="0.2">
      <c r="A11" s="155" t="s">
        <v>62</v>
      </c>
      <c r="B11" s="90">
        <v>9010213.4069999997</v>
      </c>
      <c r="C11" s="80">
        <v>1.385731</v>
      </c>
      <c r="D11" s="80">
        <v>33.258457999999997</v>
      </c>
      <c r="E11" s="90">
        <v>12485728.174459999</v>
      </c>
      <c r="F11" s="90">
        <v>299665804.16775</v>
      </c>
      <c r="G11" s="209">
        <v>0.19065499999999999</v>
      </c>
      <c r="H11" s="90">
        <v>9010213.4069999997</v>
      </c>
      <c r="I11" s="80">
        <v>1.3804970000000001</v>
      </c>
      <c r="J11" s="80">
        <v>34.721932000000002</v>
      </c>
      <c r="K11" s="90">
        <v>12438569.12105</v>
      </c>
      <c r="L11" s="90">
        <v>312852017.22333997</v>
      </c>
      <c r="M11" s="209">
        <v>0.190162</v>
      </c>
      <c r="N11" s="90">
        <v>-4.9299999999999995E-4</v>
      </c>
      <c r="O11" s="67"/>
      <c r="P11" s="67"/>
      <c r="Q11" s="67"/>
    </row>
    <row r="12" spans="1:19" x14ac:dyDescent="0.2">
      <c r="A12" s="155" t="s">
        <v>157</v>
      </c>
      <c r="B12" s="90">
        <v>468384736.65564001</v>
      </c>
      <c r="C12" s="80">
        <v>4.1666000000000002E-2</v>
      </c>
      <c r="D12" s="80">
        <v>1</v>
      </c>
      <c r="E12" s="90">
        <v>19515488.326000001</v>
      </c>
      <c r="F12" s="90">
        <v>468384736.65564001</v>
      </c>
      <c r="G12" s="209">
        <v>0.29799799999999999</v>
      </c>
      <c r="H12" s="90">
        <v>481513430.94137001</v>
      </c>
      <c r="I12" s="80">
        <v>3.9759000000000003E-2</v>
      </c>
      <c r="J12" s="80">
        <v>1</v>
      </c>
      <c r="K12" s="90">
        <v>19144316.685460001</v>
      </c>
      <c r="L12" s="90">
        <v>481513430.94137001</v>
      </c>
      <c r="M12" s="209">
        <v>0.29268</v>
      </c>
      <c r="N12" s="90">
        <v>-5.3179999999999998E-3</v>
      </c>
      <c r="O12" s="67"/>
      <c r="P12" s="67"/>
      <c r="Q12" s="67"/>
    </row>
    <row r="13" spans="1:19" x14ac:dyDescent="0.2">
      <c r="A13" s="155" t="s">
        <v>129</v>
      </c>
      <c r="B13" s="90">
        <v>28160662</v>
      </c>
      <c r="C13" s="80">
        <v>8.2990000000000008E-3</v>
      </c>
      <c r="D13" s="80">
        <v>0.19917299999999999</v>
      </c>
      <c r="E13" s="90">
        <v>233695.43640000001</v>
      </c>
      <c r="F13" s="90">
        <v>5608846.3485899996</v>
      </c>
      <c r="G13" s="209">
        <v>3.568E-3</v>
      </c>
      <c r="H13" s="90">
        <v>28160662</v>
      </c>
      <c r="I13" s="80">
        <v>8.4119999999999993E-3</v>
      </c>
      <c r="J13" s="80">
        <v>0.211564</v>
      </c>
      <c r="K13" s="90">
        <v>236873.73877</v>
      </c>
      <c r="L13" s="90">
        <v>5957793.55963</v>
      </c>
      <c r="M13" s="209">
        <v>3.6210000000000001E-3</v>
      </c>
      <c r="N13" s="90">
        <v>5.3000000000000001E-5</v>
      </c>
      <c r="O13" s="67"/>
      <c r="P13" s="67"/>
      <c r="Q13" s="67"/>
    </row>
    <row r="14" spans="1:19" x14ac:dyDescent="0.2">
      <c r="B14" s="86"/>
      <c r="C14" s="73"/>
      <c r="D14" s="73"/>
      <c r="E14" s="86"/>
      <c r="F14" s="86"/>
      <c r="G14" s="205"/>
      <c r="H14" s="86"/>
      <c r="I14" s="73"/>
      <c r="J14" s="73"/>
      <c r="K14" s="86"/>
      <c r="L14" s="86"/>
      <c r="M14" s="205"/>
      <c r="N14" s="86"/>
      <c r="O14" s="67"/>
      <c r="P14" s="67"/>
      <c r="Q14" s="67"/>
    </row>
    <row r="15" spans="1:19" x14ac:dyDescent="0.2">
      <c r="B15" s="86"/>
      <c r="C15" s="73"/>
      <c r="D15" s="73"/>
      <c r="E15" s="86"/>
      <c r="F15" s="86"/>
      <c r="G15" s="205"/>
      <c r="H15" s="86"/>
      <c r="I15" s="73"/>
      <c r="J15" s="73"/>
      <c r="K15" s="86"/>
      <c r="L15" s="86"/>
      <c r="M15" s="205"/>
      <c r="N15" s="86"/>
      <c r="O15" s="67"/>
      <c r="P15" s="67"/>
      <c r="Q15" s="67"/>
    </row>
    <row r="16" spans="1:19" x14ac:dyDescent="0.2">
      <c r="B16" s="86"/>
      <c r="C16" s="73"/>
      <c r="D16" s="73"/>
      <c r="E16" s="86"/>
      <c r="F16" s="86"/>
      <c r="G16" s="205"/>
      <c r="H16" s="86"/>
      <c r="I16" s="73"/>
      <c r="J16" s="73"/>
      <c r="K16" s="86"/>
      <c r="L16" s="86"/>
      <c r="M16" s="205"/>
      <c r="N16" s="86"/>
      <c r="O16" s="67"/>
      <c r="P16" s="67"/>
      <c r="Q16" s="67"/>
    </row>
    <row r="17" spans="2:17" x14ac:dyDescent="0.2">
      <c r="B17" s="86"/>
      <c r="C17" s="73"/>
      <c r="D17" s="73"/>
      <c r="E17" s="86"/>
      <c r="F17" s="86"/>
      <c r="G17" s="205"/>
      <c r="H17" s="86"/>
      <c r="I17" s="73"/>
      <c r="J17" s="73"/>
      <c r="K17" s="86"/>
      <c r="L17" s="86"/>
      <c r="M17" s="205"/>
      <c r="N17" s="86"/>
      <c r="O17" s="67"/>
      <c r="P17" s="67"/>
      <c r="Q17" s="67"/>
    </row>
    <row r="18" spans="2:17" x14ac:dyDescent="0.2">
      <c r="B18" s="86"/>
      <c r="C18" s="73"/>
      <c r="D18" s="73"/>
      <c r="E18" s="86"/>
      <c r="F18" s="86"/>
      <c r="G18" s="205"/>
      <c r="H18" s="86"/>
      <c r="I18" s="73"/>
      <c r="J18" s="73"/>
      <c r="K18" s="86"/>
      <c r="L18" s="86"/>
      <c r="M18" s="205"/>
      <c r="N18" s="86"/>
      <c r="O18" s="67"/>
      <c r="P18" s="67"/>
      <c r="Q18" s="67"/>
    </row>
    <row r="19" spans="2:17" x14ac:dyDescent="0.2">
      <c r="B19" s="86"/>
      <c r="C19" s="73"/>
      <c r="D19" s="73"/>
      <c r="E19" s="86"/>
      <c r="F19" s="86"/>
      <c r="G19" s="205"/>
      <c r="H19" s="86"/>
      <c r="I19" s="73"/>
      <c r="J19" s="73"/>
      <c r="K19" s="86"/>
      <c r="L19" s="86"/>
      <c r="M19" s="205"/>
      <c r="N19" s="86"/>
      <c r="O19" s="67"/>
      <c r="P19" s="67"/>
      <c r="Q19" s="67"/>
    </row>
    <row r="20" spans="2:17" x14ac:dyDescent="0.2">
      <c r="B20" s="86"/>
      <c r="C20" s="73"/>
      <c r="D20" s="73"/>
      <c r="E20" s="86"/>
      <c r="F20" s="86"/>
      <c r="G20" s="205"/>
      <c r="H20" s="86"/>
      <c r="I20" s="73"/>
      <c r="J20" s="73"/>
      <c r="K20" s="86"/>
      <c r="L20" s="86"/>
      <c r="M20" s="205"/>
      <c r="N20" s="86"/>
      <c r="O20" s="67"/>
      <c r="P20" s="67"/>
      <c r="Q20" s="67"/>
    </row>
    <row r="21" spans="2:17" x14ac:dyDescent="0.2">
      <c r="B21" s="86"/>
      <c r="C21" s="73"/>
      <c r="D21" s="73"/>
      <c r="E21" s="86"/>
      <c r="F21" s="86"/>
      <c r="G21" s="205"/>
      <c r="H21" s="86"/>
      <c r="I21" s="73"/>
      <c r="J21" s="73"/>
      <c r="K21" s="86"/>
      <c r="L21" s="86"/>
      <c r="M21" s="205"/>
      <c r="N21" s="86"/>
      <c r="O21" s="67"/>
      <c r="P21" s="67"/>
      <c r="Q21" s="67"/>
    </row>
    <row r="22" spans="2:17" x14ac:dyDescent="0.2">
      <c r="B22" s="86"/>
      <c r="C22" s="73"/>
      <c r="D22" s="73"/>
      <c r="E22" s="86"/>
      <c r="F22" s="86"/>
      <c r="G22" s="205"/>
      <c r="H22" s="86"/>
      <c r="I22" s="73"/>
      <c r="J22" s="73"/>
      <c r="K22" s="86"/>
      <c r="L22" s="86"/>
      <c r="M22" s="205"/>
      <c r="N22" s="86"/>
      <c r="O22" s="67"/>
      <c r="P22" s="67"/>
      <c r="Q22" s="67"/>
    </row>
    <row r="23" spans="2:17" x14ac:dyDescent="0.2">
      <c r="B23" s="86"/>
      <c r="C23" s="73"/>
      <c r="D23" s="73"/>
      <c r="E23" s="86"/>
      <c r="F23" s="86"/>
      <c r="G23" s="205"/>
      <c r="H23" s="86"/>
      <c r="I23" s="73"/>
      <c r="J23" s="73"/>
      <c r="K23" s="86"/>
      <c r="L23" s="86"/>
      <c r="M23" s="205"/>
      <c r="N23" s="86"/>
      <c r="O23" s="67"/>
      <c r="P23" s="67"/>
      <c r="Q23" s="67"/>
    </row>
    <row r="24" spans="2:17" x14ac:dyDescent="0.2">
      <c r="B24" s="86"/>
      <c r="C24" s="73"/>
      <c r="D24" s="73"/>
      <c r="E24" s="86"/>
      <c r="F24" s="86"/>
      <c r="G24" s="205"/>
      <c r="H24" s="86"/>
      <c r="I24" s="73"/>
      <c r="J24" s="73"/>
      <c r="K24" s="86"/>
      <c r="L24" s="86"/>
      <c r="M24" s="205"/>
      <c r="N24" s="86"/>
      <c r="O24" s="67"/>
      <c r="P24" s="67"/>
      <c r="Q24" s="67"/>
    </row>
    <row r="25" spans="2:17" x14ac:dyDescent="0.2">
      <c r="B25" s="86"/>
      <c r="C25" s="73"/>
      <c r="D25" s="73"/>
      <c r="E25" s="86"/>
      <c r="F25" s="86"/>
      <c r="G25" s="205"/>
      <c r="H25" s="86"/>
      <c r="I25" s="73"/>
      <c r="J25" s="73"/>
      <c r="K25" s="86"/>
      <c r="L25" s="86"/>
      <c r="M25" s="205"/>
      <c r="N25" s="86"/>
      <c r="O25" s="67"/>
      <c r="P25" s="67"/>
      <c r="Q25" s="67"/>
    </row>
    <row r="26" spans="2:17" x14ac:dyDescent="0.2">
      <c r="B26" s="86"/>
      <c r="C26" s="73"/>
      <c r="D26" s="73"/>
      <c r="E26" s="86"/>
      <c r="F26" s="86"/>
      <c r="G26" s="205"/>
      <c r="H26" s="86"/>
      <c r="I26" s="73"/>
      <c r="J26" s="73"/>
      <c r="K26" s="86"/>
      <c r="L26" s="86"/>
      <c r="M26" s="205"/>
      <c r="N26" s="86"/>
      <c r="O26" s="67"/>
      <c r="P26" s="67"/>
      <c r="Q26" s="67"/>
    </row>
    <row r="27" spans="2:17" x14ac:dyDescent="0.2">
      <c r="B27" s="86"/>
      <c r="C27" s="73"/>
      <c r="D27" s="73"/>
      <c r="E27" s="86"/>
      <c r="F27" s="86"/>
      <c r="G27" s="205"/>
      <c r="H27" s="86"/>
      <c r="I27" s="73"/>
      <c r="J27" s="73"/>
      <c r="K27" s="86"/>
      <c r="L27" s="86"/>
      <c r="M27" s="205"/>
      <c r="N27" s="86"/>
      <c r="O27" s="67"/>
      <c r="P27" s="67"/>
      <c r="Q27" s="67"/>
    </row>
    <row r="28" spans="2:17" x14ac:dyDescent="0.2">
      <c r="B28" s="86"/>
      <c r="C28" s="73"/>
      <c r="D28" s="73"/>
      <c r="E28" s="86"/>
      <c r="F28" s="86"/>
      <c r="G28" s="205"/>
      <c r="H28" s="86"/>
      <c r="I28" s="73"/>
      <c r="J28" s="73"/>
      <c r="K28" s="86"/>
      <c r="L28" s="86"/>
      <c r="M28" s="205"/>
      <c r="N28" s="86"/>
      <c r="O28" s="67"/>
      <c r="P28" s="67"/>
      <c r="Q28" s="67"/>
    </row>
    <row r="29" spans="2:17" x14ac:dyDescent="0.2">
      <c r="B29" s="86"/>
      <c r="C29" s="73"/>
      <c r="D29" s="73"/>
      <c r="E29" s="86"/>
      <c r="F29" s="86"/>
      <c r="G29" s="205"/>
      <c r="H29" s="86"/>
      <c r="I29" s="73"/>
      <c r="J29" s="73"/>
      <c r="K29" s="86"/>
      <c r="L29" s="86"/>
      <c r="M29" s="205"/>
      <c r="N29" s="86"/>
      <c r="O29" s="67"/>
      <c r="P29" s="67"/>
      <c r="Q29" s="67"/>
    </row>
    <row r="30" spans="2:17" x14ac:dyDescent="0.2">
      <c r="B30" s="86"/>
      <c r="C30" s="73"/>
      <c r="D30" s="73"/>
      <c r="E30" s="86"/>
      <c r="F30" s="86"/>
      <c r="G30" s="205"/>
      <c r="H30" s="86"/>
      <c r="I30" s="73"/>
      <c r="J30" s="73"/>
      <c r="K30" s="86"/>
      <c r="L30" s="86"/>
      <c r="M30" s="205"/>
      <c r="N30" s="86"/>
      <c r="O30" s="67"/>
      <c r="P30" s="67"/>
      <c r="Q30" s="67"/>
    </row>
    <row r="31" spans="2:17" x14ac:dyDescent="0.2">
      <c r="B31" s="86"/>
      <c r="C31" s="73"/>
      <c r="D31" s="73"/>
      <c r="E31" s="86"/>
      <c r="F31" s="86"/>
      <c r="G31" s="205"/>
      <c r="H31" s="86"/>
      <c r="I31" s="73"/>
      <c r="J31" s="73"/>
      <c r="K31" s="86"/>
      <c r="L31" s="86"/>
      <c r="M31" s="205"/>
      <c r="N31" s="86"/>
      <c r="O31" s="67"/>
      <c r="P31" s="67"/>
      <c r="Q31" s="67"/>
    </row>
    <row r="32" spans="2:17" x14ac:dyDescent="0.2">
      <c r="B32" s="86"/>
      <c r="C32" s="73"/>
      <c r="D32" s="73"/>
      <c r="E32" s="86"/>
      <c r="F32" s="86"/>
      <c r="G32" s="205"/>
      <c r="H32" s="86"/>
      <c r="I32" s="73"/>
      <c r="J32" s="73"/>
      <c r="K32" s="86"/>
      <c r="L32" s="86"/>
      <c r="M32" s="205"/>
      <c r="N32" s="86"/>
      <c r="O32" s="67"/>
      <c r="P32" s="67"/>
      <c r="Q32" s="67"/>
    </row>
    <row r="33" spans="2:17" x14ac:dyDescent="0.2">
      <c r="B33" s="86"/>
      <c r="C33" s="73"/>
      <c r="D33" s="73"/>
      <c r="E33" s="86"/>
      <c r="F33" s="86"/>
      <c r="G33" s="205"/>
      <c r="H33" s="86"/>
      <c r="I33" s="73"/>
      <c r="J33" s="73"/>
      <c r="K33" s="86"/>
      <c r="L33" s="86"/>
      <c r="M33" s="205"/>
      <c r="N33" s="86"/>
      <c r="O33" s="67"/>
      <c r="P33" s="67"/>
      <c r="Q33" s="67"/>
    </row>
    <row r="34" spans="2:17" x14ac:dyDescent="0.2">
      <c r="B34" s="86"/>
      <c r="C34" s="73"/>
      <c r="D34" s="73"/>
      <c r="E34" s="86"/>
      <c r="F34" s="86"/>
      <c r="G34" s="205"/>
      <c r="H34" s="86"/>
      <c r="I34" s="73"/>
      <c r="J34" s="73"/>
      <c r="K34" s="86"/>
      <c r="L34" s="86"/>
      <c r="M34" s="205"/>
      <c r="N34" s="86"/>
      <c r="O34" s="67"/>
      <c r="P34" s="67"/>
      <c r="Q34" s="67"/>
    </row>
    <row r="35" spans="2:17" x14ac:dyDescent="0.2">
      <c r="B35" s="86"/>
      <c r="C35" s="73"/>
      <c r="D35" s="73"/>
      <c r="E35" s="86"/>
      <c r="F35" s="86"/>
      <c r="G35" s="205"/>
      <c r="H35" s="86"/>
      <c r="I35" s="73"/>
      <c r="J35" s="73"/>
      <c r="K35" s="86"/>
      <c r="L35" s="86"/>
      <c r="M35" s="205"/>
      <c r="N35" s="86"/>
      <c r="O35" s="67"/>
      <c r="P35" s="67"/>
      <c r="Q35" s="67"/>
    </row>
    <row r="36" spans="2:17" x14ac:dyDescent="0.2">
      <c r="B36" s="86"/>
      <c r="C36" s="73"/>
      <c r="D36" s="73"/>
      <c r="E36" s="86"/>
      <c r="F36" s="86"/>
      <c r="G36" s="205"/>
      <c r="H36" s="86"/>
      <c r="I36" s="73"/>
      <c r="J36" s="73"/>
      <c r="K36" s="86"/>
      <c r="L36" s="86"/>
      <c r="M36" s="205"/>
      <c r="N36" s="86"/>
      <c r="O36" s="67"/>
      <c r="P36" s="67"/>
      <c r="Q36" s="67"/>
    </row>
    <row r="37" spans="2:17" x14ac:dyDescent="0.2">
      <c r="B37" s="86"/>
      <c r="C37" s="73"/>
      <c r="D37" s="73"/>
      <c r="E37" s="86"/>
      <c r="F37" s="86"/>
      <c r="G37" s="205"/>
      <c r="H37" s="86"/>
      <c r="I37" s="73"/>
      <c r="J37" s="73"/>
      <c r="K37" s="86"/>
      <c r="L37" s="86"/>
      <c r="M37" s="205"/>
      <c r="N37" s="86"/>
      <c r="O37" s="67"/>
      <c r="P37" s="67"/>
      <c r="Q37" s="67"/>
    </row>
    <row r="38" spans="2:17" x14ac:dyDescent="0.2">
      <c r="B38" s="86"/>
      <c r="C38" s="73"/>
      <c r="D38" s="73"/>
      <c r="E38" s="86"/>
      <c r="F38" s="86"/>
      <c r="G38" s="205"/>
      <c r="H38" s="86"/>
      <c r="I38" s="73"/>
      <c r="J38" s="73"/>
      <c r="K38" s="86"/>
      <c r="L38" s="86"/>
      <c r="M38" s="205"/>
      <c r="N38" s="86"/>
      <c r="O38" s="67"/>
      <c r="P38" s="67"/>
      <c r="Q38" s="67"/>
    </row>
    <row r="39" spans="2:17" x14ac:dyDescent="0.2">
      <c r="B39" s="86"/>
      <c r="C39" s="73"/>
      <c r="D39" s="73"/>
      <c r="E39" s="86"/>
      <c r="F39" s="86"/>
      <c r="G39" s="205"/>
      <c r="H39" s="86"/>
      <c r="I39" s="73"/>
      <c r="J39" s="73"/>
      <c r="K39" s="86"/>
      <c r="L39" s="86"/>
      <c r="M39" s="205"/>
      <c r="N39" s="86"/>
      <c r="O39" s="67"/>
      <c r="P39" s="67"/>
      <c r="Q39" s="67"/>
    </row>
    <row r="40" spans="2:17" x14ac:dyDescent="0.2">
      <c r="B40" s="86"/>
      <c r="C40" s="73"/>
      <c r="D40" s="73"/>
      <c r="E40" s="86"/>
      <c r="F40" s="86"/>
      <c r="G40" s="205"/>
      <c r="H40" s="86"/>
      <c r="I40" s="73"/>
      <c r="J40" s="73"/>
      <c r="K40" s="86"/>
      <c r="L40" s="86"/>
      <c r="M40" s="205"/>
      <c r="N40" s="86"/>
      <c r="O40" s="67"/>
      <c r="P40" s="67"/>
      <c r="Q40" s="67"/>
    </row>
    <row r="41" spans="2:17" x14ac:dyDescent="0.2">
      <c r="B41" s="86"/>
      <c r="C41" s="73"/>
      <c r="D41" s="73"/>
      <c r="E41" s="86"/>
      <c r="F41" s="86"/>
      <c r="G41" s="205"/>
      <c r="H41" s="86"/>
      <c r="I41" s="73"/>
      <c r="J41" s="73"/>
      <c r="K41" s="86"/>
      <c r="L41" s="86"/>
      <c r="M41" s="205"/>
      <c r="N41" s="86"/>
      <c r="O41" s="67"/>
      <c r="P41" s="67"/>
      <c r="Q41" s="67"/>
    </row>
    <row r="42" spans="2:17" x14ac:dyDescent="0.2">
      <c r="B42" s="86"/>
      <c r="C42" s="73"/>
      <c r="D42" s="73"/>
      <c r="E42" s="86"/>
      <c r="F42" s="86"/>
      <c r="G42" s="205"/>
      <c r="H42" s="86"/>
      <c r="I42" s="73"/>
      <c r="J42" s="73"/>
      <c r="K42" s="86"/>
      <c r="L42" s="86"/>
      <c r="M42" s="205"/>
      <c r="N42" s="86"/>
      <c r="O42" s="67"/>
      <c r="P42" s="67"/>
      <c r="Q42" s="67"/>
    </row>
    <row r="43" spans="2:17" x14ac:dyDescent="0.2">
      <c r="B43" s="86"/>
      <c r="C43" s="73"/>
      <c r="D43" s="73"/>
      <c r="E43" s="86"/>
      <c r="F43" s="86"/>
      <c r="G43" s="205"/>
      <c r="H43" s="86"/>
      <c r="I43" s="73"/>
      <c r="J43" s="73"/>
      <c r="K43" s="86"/>
      <c r="L43" s="86"/>
      <c r="M43" s="205"/>
      <c r="N43" s="86"/>
      <c r="O43" s="67"/>
      <c r="P43" s="67"/>
      <c r="Q43" s="67"/>
    </row>
    <row r="44" spans="2:17" x14ac:dyDescent="0.2">
      <c r="B44" s="86"/>
      <c r="C44" s="73"/>
      <c r="D44" s="73"/>
      <c r="E44" s="86"/>
      <c r="F44" s="86"/>
      <c r="G44" s="205"/>
      <c r="H44" s="86"/>
      <c r="I44" s="73"/>
      <c r="J44" s="73"/>
      <c r="K44" s="86"/>
      <c r="L44" s="86"/>
      <c r="M44" s="205"/>
      <c r="N44" s="86"/>
      <c r="O44" s="67"/>
      <c r="P44" s="67"/>
      <c r="Q44" s="67"/>
    </row>
    <row r="45" spans="2:17" x14ac:dyDescent="0.2">
      <c r="B45" s="86"/>
      <c r="C45" s="73"/>
      <c r="D45" s="73"/>
      <c r="E45" s="86"/>
      <c r="F45" s="86"/>
      <c r="G45" s="205"/>
      <c r="H45" s="86"/>
      <c r="I45" s="73"/>
      <c r="J45" s="73"/>
      <c r="K45" s="86"/>
      <c r="L45" s="86"/>
      <c r="M45" s="205"/>
      <c r="N45" s="86"/>
      <c r="O45" s="67"/>
      <c r="P45" s="67"/>
      <c r="Q45" s="67"/>
    </row>
    <row r="46" spans="2:17" x14ac:dyDescent="0.2">
      <c r="B46" s="86"/>
      <c r="C46" s="73"/>
      <c r="D46" s="73"/>
      <c r="E46" s="86"/>
      <c r="F46" s="86"/>
      <c r="G46" s="205"/>
      <c r="H46" s="86"/>
      <c r="I46" s="73"/>
      <c r="J46" s="73"/>
      <c r="K46" s="86"/>
      <c r="L46" s="86"/>
      <c r="M46" s="205"/>
      <c r="N46" s="86"/>
      <c r="O46" s="67"/>
      <c r="P46" s="67"/>
      <c r="Q46" s="67"/>
    </row>
    <row r="47" spans="2:17" x14ac:dyDescent="0.2">
      <c r="B47" s="86"/>
      <c r="C47" s="73"/>
      <c r="D47" s="73"/>
      <c r="E47" s="86"/>
      <c r="F47" s="86"/>
      <c r="G47" s="205"/>
      <c r="H47" s="86"/>
      <c r="I47" s="73"/>
      <c r="J47" s="73"/>
      <c r="K47" s="86"/>
      <c r="L47" s="86"/>
      <c r="M47" s="205"/>
      <c r="N47" s="86"/>
      <c r="O47" s="67"/>
      <c r="P47" s="67"/>
      <c r="Q47" s="67"/>
    </row>
    <row r="48" spans="2:17" x14ac:dyDescent="0.2">
      <c r="B48" s="86"/>
      <c r="C48" s="73"/>
      <c r="D48" s="73"/>
      <c r="E48" s="86"/>
      <c r="F48" s="86"/>
      <c r="G48" s="205"/>
      <c r="H48" s="86"/>
      <c r="I48" s="73"/>
      <c r="J48" s="73"/>
      <c r="K48" s="86"/>
      <c r="L48" s="86"/>
      <c r="M48" s="205"/>
      <c r="N48" s="86"/>
      <c r="O48" s="67"/>
      <c r="P48" s="67"/>
      <c r="Q48" s="67"/>
    </row>
    <row r="49" spans="2:17" x14ac:dyDescent="0.2">
      <c r="B49" s="86"/>
      <c r="C49" s="73"/>
      <c r="D49" s="73"/>
      <c r="E49" s="86"/>
      <c r="F49" s="86"/>
      <c r="G49" s="205"/>
      <c r="H49" s="86"/>
      <c r="I49" s="73"/>
      <c r="J49" s="73"/>
      <c r="K49" s="86"/>
      <c r="L49" s="86"/>
      <c r="M49" s="205"/>
      <c r="N49" s="86"/>
      <c r="O49" s="67"/>
      <c r="P49" s="67"/>
      <c r="Q49" s="67"/>
    </row>
    <row r="50" spans="2:17" x14ac:dyDescent="0.2">
      <c r="B50" s="86"/>
      <c r="C50" s="73"/>
      <c r="D50" s="73"/>
      <c r="E50" s="86"/>
      <c r="F50" s="86"/>
      <c r="G50" s="205"/>
      <c r="H50" s="86"/>
      <c r="I50" s="73"/>
      <c r="J50" s="73"/>
      <c r="K50" s="86"/>
      <c r="L50" s="86"/>
      <c r="M50" s="205"/>
      <c r="N50" s="86"/>
      <c r="O50" s="67"/>
      <c r="P50" s="67"/>
      <c r="Q50" s="67"/>
    </row>
    <row r="51" spans="2:17" x14ac:dyDescent="0.2">
      <c r="B51" s="86"/>
      <c r="C51" s="73"/>
      <c r="D51" s="73"/>
      <c r="E51" s="86"/>
      <c r="F51" s="86"/>
      <c r="G51" s="205"/>
      <c r="H51" s="86"/>
      <c r="I51" s="73"/>
      <c r="J51" s="73"/>
      <c r="K51" s="86"/>
      <c r="L51" s="86"/>
      <c r="M51" s="205"/>
      <c r="N51" s="86"/>
      <c r="O51" s="67"/>
      <c r="P51" s="67"/>
      <c r="Q51" s="67"/>
    </row>
    <row r="52" spans="2:17" x14ac:dyDescent="0.2">
      <c r="B52" s="86"/>
      <c r="C52" s="73"/>
      <c r="D52" s="73"/>
      <c r="E52" s="86"/>
      <c r="F52" s="86"/>
      <c r="G52" s="205"/>
      <c r="H52" s="86"/>
      <c r="I52" s="73"/>
      <c r="J52" s="73"/>
      <c r="K52" s="86"/>
      <c r="L52" s="86"/>
      <c r="M52" s="205"/>
      <c r="N52" s="86"/>
      <c r="O52" s="67"/>
      <c r="P52" s="67"/>
      <c r="Q52" s="67"/>
    </row>
    <row r="53" spans="2:17" x14ac:dyDescent="0.2">
      <c r="B53" s="86"/>
      <c r="C53" s="73"/>
      <c r="D53" s="73"/>
      <c r="E53" s="86"/>
      <c r="F53" s="86"/>
      <c r="G53" s="205"/>
      <c r="H53" s="86"/>
      <c r="I53" s="73"/>
      <c r="J53" s="73"/>
      <c r="K53" s="86"/>
      <c r="L53" s="86"/>
      <c r="M53" s="205"/>
      <c r="N53" s="86"/>
      <c r="O53" s="67"/>
      <c r="P53" s="67"/>
      <c r="Q53" s="67"/>
    </row>
    <row r="54" spans="2:17" x14ac:dyDescent="0.2">
      <c r="B54" s="86"/>
      <c r="C54" s="73"/>
      <c r="D54" s="73"/>
      <c r="E54" s="86"/>
      <c r="F54" s="86"/>
      <c r="G54" s="205"/>
      <c r="H54" s="86"/>
      <c r="I54" s="73"/>
      <c r="J54" s="73"/>
      <c r="K54" s="86"/>
      <c r="L54" s="86"/>
      <c r="M54" s="205"/>
      <c r="N54" s="86"/>
      <c r="O54" s="67"/>
      <c r="P54" s="67"/>
      <c r="Q54" s="67"/>
    </row>
    <row r="55" spans="2:17" x14ac:dyDescent="0.2">
      <c r="B55" s="86"/>
      <c r="C55" s="73"/>
      <c r="D55" s="73"/>
      <c r="E55" s="86"/>
      <c r="F55" s="86"/>
      <c r="G55" s="205"/>
      <c r="H55" s="86"/>
      <c r="I55" s="73"/>
      <c r="J55" s="73"/>
      <c r="K55" s="86"/>
      <c r="L55" s="86"/>
      <c r="M55" s="205"/>
      <c r="N55" s="86"/>
      <c r="O55" s="67"/>
      <c r="P55" s="67"/>
      <c r="Q55" s="67"/>
    </row>
    <row r="56" spans="2:17" x14ac:dyDescent="0.2">
      <c r="B56" s="86"/>
      <c r="C56" s="73"/>
      <c r="D56" s="73"/>
      <c r="E56" s="86"/>
      <c r="F56" s="86"/>
      <c r="G56" s="205"/>
      <c r="H56" s="86"/>
      <c r="I56" s="73"/>
      <c r="J56" s="73"/>
      <c r="K56" s="86"/>
      <c r="L56" s="86"/>
      <c r="M56" s="205"/>
      <c r="N56" s="86"/>
      <c r="O56" s="67"/>
      <c r="P56" s="67"/>
      <c r="Q56" s="67"/>
    </row>
    <row r="57" spans="2:17" x14ac:dyDescent="0.2">
      <c r="B57" s="86"/>
      <c r="C57" s="73"/>
      <c r="D57" s="73"/>
      <c r="E57" s="86"/>
      <c r="F57" s="86"/>
      <c r="G57" s="205"/>
      <c r="H57" s="86"/>
      <c r="I57" s="73"/>
      <c r="J57" s="73"/>
      <c r="K57" s="86"/>
      <c r="L57" s="86"/>
      <c r="M57" s="205"/>
      <c r="N57" s="86"/>
      <c r="O57" s="67"/>
      <c r="P57" s="67"/>
      <c r="Q57" s="67"/>
    </row>
    <row r="58" spans="2:17" x14ac:dyDescent="0.2">
      <c r="B58" s="86"/>
      <c r="C58" s="73"/>
      <c r="D58" s="73"/>
      <c r="E58" s="86"/>
      <c r="F58" s="86"/>
      <c r="G58" s="205"/>
      <c r="H58" s="86"/>
      <c r="I58" s="73"/>
      <c r="J58" s="73"/>
      <c r="K58" s="86"/>
      <c r="L58" s="86"/>
      <c r="M58" s="205"/>
      <c r="N58" s="86"/>
      <c r="O58" s="67"/>
      <c r="P58" s="67"/>
      <c r="Q58" s="67"/>
    </row>
    <row r="59" spans="2:17" x14ac:dyDescent="0.2">
      <c r="B59" s="86"/>
      <c r="C59" s="73"/>
      <c r="D59" s="73"/>
      <c r="E59" s="86"/>
      <c r="F59" s="86"/>
      <c r="G59" s="205"/>
      <c r="H59" s="86"/>
      <c r="I59" s="73"/>
      <c r="J59" s="73"/>
      <c r="K59" s="86"/>
      <c r="L59" s="86"/>
      <c r="M59" s="205"/>
      <c r="N59" s="86"/>
      <c r="O59" s="67"/>
      <c r="P59" s="67"/>
      <c r="Q59" s="67"/>
    </row>
    <row r="60" spans="2:17" x14ac:dyDescent="0.2">
      <c r="B60" s="86"/>
      <c r="C60" s="73"/>
      <c r="D60" s="73"/>
      <c r="E60" s="86"/>
      <c r="F60" s="86"/>
      <c r="G60" s="205"/>
      <c r="H60" s="86"/>
      <c r="I60" s="73"/>
      <c r="J60" s="73"/>
      <c r="K60" s="86"/>
      <c r="L60" s="86"/>
      <c r="M60" s="205"/>
      <c r="N60" s="86"/>
      <c r="O60" s="67"/>
      <c r="P60" s="67"/>
      <c r="Q60" s="67"/>
    </row>
    <row r="61" spans="2:17" x14ac:dyDescent="0.2">
      <c r="B61" s="86"/>
      <c r="C61" s="73"/>
      <c r="D61" s="73"/>
      <c r="E61" s="86"/>
      <c r="F61" s="86"/>
      <c r="G61" s="205"/>
      <c r="H61" s="86"/>
      <c r="I61" s="73"/>
      <c r="J61" s="73"/>
      <c r="K61" s="86"/>
      <c r="L61" s="86"/>
      <c r="M61" s="205"/>
      <c r="N61" s="86"/>
      <c r="O61" s="67"/>
      <c r="P61" s="67"/>
      <c r="Q61" s="67"/>
    </row>
    <row r="62" spans="2:17" x14ac:dyDescent="0.2">
      <c r="B62" s="86"/>
      <c r="C62" s="73"/>
      <c r="D62" s="73"/>
      <c r="E62" s="86"/>
      <c r="F62" s="86"/>
      <c r="G62" s="205"/>
      <c r="H62" s="86"/>
      <c r="I62" s="73"/>
      <c r="J62" s="73"/>
      <c r="K62" s="86"/>
      <c r="L62" s="86"/>
      <c r="M62" s="205"/>
      <c r="N62" s="86"/>
      <c r="O62" s="67"/>
      <c r="P62" s="67"/>
      <c r="Q62" s="67"/>
    </row>
    <row r="63" spans="2:17" x14ac:dyDescent="0.2">
      <c r="B63" s="86"/>
      <c r="C63" s="73"/>
      <c r="D63" s="73"/>
      <c r="E63" s="86"/>
      <c r="F63" s="86"/>
      <c r="G63" s="205"/>
      <c r="H63" s="86"/>
      <c r="I63" s="73"/>
      <c r="J63" s="73"/>
      <c r="K63" s="86"/>
      <c r="L63" s="86"/>
      <c r="M63" s="205"/>
      <c r="N63" s="86"/>
      <c r="O63" s="67"/>
      <c r="P63" s="67"/>
      <c r="Q63" s="67"/>
    </row>
    <row r="64" spans="2:17" x14ac:dyDescent="0.2">
      <c r="B64" s="86"/>
      <c r="C64" s="73"/>
      <c r="D64" s="73"/>
      <c r="E64" s="86"/>
      <c r="F64" s="86"/>
      <c r="G64" s="205"/>
      <c r="H64" s="86"/>
      <c r="I64" s="73"/>
      <c r="J64" s="73"/>
      <c r="K64" s="86"/>
      <c r="L64" s="86"/>
      <c r="M64" s="205"/>
      <c r="N64" s="86"/>
      <c r="O64" s="67"/>
      <c r="P64" s="67"/>
      <c r="Q64" s="67"/>
    </row>
    <row r="65" spans="2:17" x14ac:dyDescent="0.2">
      <c r="B65" s="86"/>
      <c r="C65" s="73"/>
      <c r="D65" s="73"/>
      <c r="E65" s="86"/>
      <c r="F65" s="86"/>
      <c r="G65" s="205"/>
      <c r="H65" s="86"/>
      <c r="I65" s="73"/>
      <c r="J65" s="73"/>
      <c r="K65" s="86"/>
      <c r="L65" s="86"/>
      <c r="M65" s="205"/>
      <c r="N65" s="86"/>
      <c r="O65" s="67"/>
      <c r="P65" s="67"/>
      <c r="Q65" s="67"/>
    </row>
    <row r="66" spans="2:17" x14ac:dyDescent="0.2">
      <c r="B66" s="86"/>
      <c r="C66" s="73"/>
      <c r="D66" s="73"/>
      <c r="E66" s="86"/>
      <c r="F66" s="86"/>
      <c r="G66" s="205"/>
      <c r="H66" s="86"/>
      <c r="I66" s="73"/>
      <c r="J66" s="73"/>
      <c r="K66" s="86"/>
      <c r="L66" s="86"/>
      <c r="M66" s="205"/>
      <c r="N66" s="86"/>
      <c r="O66" s="67"/>
      <c r="P66" s="67"/>
      <c r="Q66" s="67"/>
    </row>
    <row r="67" spans="2:17" x14ac:dyDescent="0.2">
      <c r="B67" s="86"/>
      <c r="C67" s="73"/>
      <c r="D67" s="73"/>
      <c r="E67" s="86"/>
      <c r="F67" s="86"/>
      <c r="G67" s="205"/>
      <c r="H67" s="86"/>
      <c r="I67" s="73"/>
      <c r="J67" s="73"/>
      <c r="K67" s="86"/>
      <c r="L67" s="86"/>
      <c r="M67" s="205"/>
      <c r="N67" s="86"/>
      <c r="O67" s="67"/>
      <c r="P67" s="67"/>
      <c r="Q67" s="67"/>
    </row>
    <row r="68" spans="2:17" x14ac:dyDescent="0.2">
      <c r="B68" s="86"/>
      <c r="C68" s="73"/>
      <c r="D68" s="73"/>
      <c r="E68" s="86"/>
      <c r="F68" s="86"/>
      <c r="G68" s="205"/>
      <c r="H68" s="86"/>
      <c r="I68" s="73"/>
      <c r="J68" s="73"/>
      <c r="K68" s="86"/>
      <c r="L68" s="86"/>
      <c r="M68" s="205"/>
      <c r="N68" s="86"/>
      <c r="O68" s="67"/>
      <c r="P68" s="67"/>
      <c r="Q68" s="67"/>
    </row>
    <row r="69" spans="2:17" x14ac:dyDescent="0.2">
      <c r="B69" s="86"/>
      <c r="C69" s="73"/>
      <c r="D69" s="73"/>
      <c r="E69" s="86"/>
      <c r="F69" s="86"/>
      <c r="G69" s="205"/>
      <c r="H69" s="86"/>
      <c r="I69" s="73"/>
      <c r="J69" s="73"/>
      <c r="K69" s="86"/>
      <c r="L69" s="86"/>
      <c r="M69" s="205"/>
      <c r="N69" s="86"/>
      <c r="O69" s="67"/>
      <c r="P69" s="67"/>
      <c r="Q69" s="67"/>
    </row>
    <row r="70" spans="2:17" x14ac:dyDescent="0.2">
      <c r="B70" s="86"/>
      <c r="C70" s="73"/>
      <c r="D70" s="73"/>
      <c r="E70" s="86"/>
      <c r="F70" s="86"/>
      <c r="G70" s="205"/>
      <c r="H70" s="86"/>
      <c r="I70" s="73"/>
      <c r="J70" s="73"/>
      <c r="K70" s="86"/>
      <c r="L70" s="86"/>
      <c r="M70" s="205"/>
      <c r="N70" s="86"/>
      <c r="O70" s="67"/>
      <c r="P70" s="67"/>
      <c r="Q70" s="67"/>
    </row>
    <row r="71" spans="2:17" x14ac:dyDescent="0.2">
      <c r="B71" s="86"/>
      <c r="C71" s="73"/>
      <c r="D71" s="73"/>
      <c r="E71" s="86"/>
      <c r="F71" s="86"/>
      <c r="G71" s="205"/>
      <c r="H71" s="86"/>
      <c r="I71" s="73"/>
      <c r="J71" s="73"/>
      <c r="K71" s="86"/>
      <c r="L71" s="86"/>
      <c r="M71" s="205"/>
      <c r="N71" s="86"/>
      <c r="O71" s="67"/>
      <c r="P71" s="67"/>
      <c r="Q71" s="67"/>
    </row>
    <row r="72" spans="2:17" x14ac:dyDescent="0.2">
      <c r="B72" s="86"/>
      <c r="C72" s="73"/>
      <c r="D72" s="73"/>
      <c r="E72" s="86"/>
      <c r="F72" s="86"/>
      <c r="G72" s="205"/>
      <c r="H72" s="86"/>
      <c r="I72" s="73"/>
      <c r="J72" s="73"/>
      <c r="K72" s="86"/>
      <c r="L72" s="86"/>
      <c r="M72" s="205"/>
      <c r="N72" s="86"/>
      <c r="O72" s="67"/>
      <c r="P72" s="67"/>
      <c r="Q72" s="67"/>
    </row>
    <row r="73" spans="2:17" x14ac:dyDescent="0.2">
      <c r="B73" s="86"/>
      <c r="C73" s="73"/>
      <c r="D73" s="73"/>
      <c r="E73" s="86"/>
      <c r="F73" s="86"/>
      <c r="G73" s="205"/>
      <c r="H73" s="86"/>
      <c r="I73" s="73"/>
      <c r="J73" s="73"/>
      <c r="K73" s="86"/>
      <c r="L73" s="86"/>
      <c r="M73" s="205"/>
      <c r="N73" s="86"/>
      <c r="O73" s="67"/>
      <c r="P73" s="67"/>
      <c r="Q73" s="67"/>
    </row>
    <row r="74" spans="2:17" x14ac:dyDescent="0.2">
      <c r="B74" s="86"/>
      <c r="C74" s="73"/>
      <c r="D74" s="73"/>
      <c r="E74" s="86"/>
      <c r="F74" s="86"/>
      <c r="G74" s="205"/>
      <c r="H74" s="86"/>
      <c r="I74" s="73"/>
      <c r="J74" s="73"/>
      <c r="K74" s="86"/>
      <c r="L74" s="86"/>
      <c r="M74" s="205"/>
      <c r="N74" s="86"/>
      <c r="O74" s="67"/>
      <c r="P74" s="67"/>
      <c r="Q74" s="67"/>
    </row>
    <row r="75" spans="2:17" x14ac:dyDescent="0.2">
      <c r="B75" s="86"/>
      <c r="C75" s="73"/>
      <c r="D75" s="73"/>
      <c r="E75" s="86"/>
      <c r="F75" s="86"/>
      <c r="G75" s="205"/>
      <c r="H75" s="86"/>
      <c r="I75" s="73"/>
      <c r="J75" s="73"/>
      <c r="K75" s="86"/>
      <c r="L75" s="86"/>
      <c r="M75" s="205"/>
      <c r="N75" s="86"/>
      <c r="O75" s="67"/>
      <c r="P75" s="67"/>
      <c r="Q75" s="67"/>
    </row>
    <row r="76" spans="2:17" x14ac:dyDescent="0.2">
      <c r="B76" s="86"/>
      <c r="C76" s="73"/>
      <c r="D76" s="73"/>
      <c r="E76" s="86"/>
      <c r="F76" s="86"/>
      <c r="G76" s="205"/>
      <c r="H76" s="86"/>
      <c r="I76" s="73"/>
      <c r="J76" s="73"/>
      <c r="K76" s="86"/>
      <c r="L76" s="86"/>
      <c r="M76" s="205"/>
      <c r="N76" s="86"/>
      <c r="O76" s="67"/>
      <c r="P76" s="67"/>
      <c r="Q76" s="67"/>
    </row>
    <row r="77" spans="2:17" x14ac:dyDescent="0.2">
      <c r="B77" s="86"/>
      <c r="C77" s="73"/>
      <c r="D77" s="73"/>
      <c r="E77" s="86"/>
      <c r="F77" s="86"/>
      <c r="G77" s="205"/>
      <c r="H77" s="86"/>
      <c r="I77" s="73"/>
      <c r="J77" s="73"/>
      <c r="K77" s="86"/>
      <c r="L77" s="86"/>
      <c r="M77" s="205"/>
      <c r="N77" s="86"/>
      <c r="O77" s="67"/>
      <c r="P77" s="67"/>
      <c r="Q77" s="67"/>
    </row>
    <row r="78" spans="2:17" x14ac:dyDescent="0.2">
      <c r="B78" s="86"/>
      <c r="C78" s="73"/>
      <c r="D78" s="73"/>
      <c r="E78" s="86"/>
      <c r="F78" s="86"/>
      <c r="G78" s="205"/>
      <c r="H78" s="86"/>
      <c r="I78" s="73"/>
      <c r="J78" s="73"/>
      <c r="K78" s="86"/>
      <c r="L78" s="86"/>
      <c r="M78" s="205"/>
      <c r="N78" s="86"/>
      <c r="O78" s="67"/>
      <c r="P78" s="67"/>
      <c r="Q78" s="67"/>
    </row>
    <row r="79" spans="2:17" x14ac:dyDescent="0.2">
      <c r="B79" s="86"/>
      <c r="C79" s="73"/>
      <c r="D79" s="73"/>
      <c r="E79" s="86"/>
      <c r="F79" s="86"/>
      <c r="G79" s="205"/>
      <c r="H79" s="86"/>
      <c r="I79" s="73"/>
      <c r="J79" s="73"/>
      <c r="K79" s="86"/>
      <c r="L79" s="86"/>
      <c r="M79" s="205"/>
      <c r="N79" s="86"/>
      <c r="O79" s="67"/>
      <c r="P79" s="67"/>
      <c r="Q79" s="67"/>
    </row>
    <row r="80" spans="2:17" x14ac:dyDescent="0.2">
      <c r="B80" s="86"/>
      <c r="C80" s="73"/>
      <c r="D80" s="73"/>
      <c r="E80" s="86"/>
      <c r="F80" s="86"/>
      <c r="G80" s="205"/>
      <c r="H80" s="86"/>
      <c r="I80" s="73"/>
      <c r="J80" s="73"/>
      <c r="K80" s="86"/>
      <c r="L80" s="86"/>
      <c r="M80" s="205"/>
      <c r="N80" s="86"/>
      <c r="O80" s="67"/>
      <c r="P80" s="67"/>
      <c r="Q80" s="67"/>
    </row>
    <row r="81" spans="2:17" x14ac:dyDescent="0.2">
      <c r="B81" s="86"/>
      <c r="C81" s="73"/>
      <c r="D81" s="73"/>
      <c r="E81" s="86"/>
      <c r="F81" s="86"/>
      <c r="G81" s="205"/>
      <c r="H81" s="86"/>
      <c r="I81" s="73"/>
      <c r="J81" s="73"/>
      <c r="K81" s="86"/>
      <c r="L81" s="86"/>
      <c r="M81" s="205"/>
      <c r="N81" s="86"/>
      <c r="O81" s="67"/>
      <c r="P81" s="67"/>
      <c r="Q81" s="67"/>
    </row>
    <row r="82" spans="2:17" x14ac:dyDescent="0.2">
      <c r="B82" s="86"/>
      <c r="C82" s="73"/>
      <c r="D82" s="73"/>
      <c r="E82" s="86"/>
      <c r="F82" s="86"/>
      <c r="G82" s="205"/>
      <c r="H82" s="86"/>
      <c r="I82" s="73"/>
      <c r="J82" s="73"/>
      <c r="K82" s="86"/>
      <c r="L82" s="86"/>
      <c r="M82" s="205"/>
      <c r="N82" s="86"/>
      <c r="O82" s="67"/>
      <c r="P82" s="67"/>
      <c r="Q82" s="67"/>
    </row>
    <row r="83" spans="2:17" x14ac:dyDescent="0.2">
      <c r="B83" s="86"/>
      <c r="C83" s="73"/>
      <c r="D83" s="73"/>
      <c r="E83" s="86"/>
      <c r="F83" s="86"/>
      <c r="G83" s="205"/>
      <c r="H83" s="86"/>
      <c r="I83" s="73"/>
      <c r="J83" s="73"/>
      <c r="K83" s="86"/>
      <c r="L83" s="86"/>
      <c r="M83" s="205"/>
      <c r="N83" s="86"/>
      <c r="O83" s="67"/>
      <c r="P83" s="67"/>
      <c r="Q83" s="67"/>
    </row>
    <row r="84" spans="2:17" x14ac:dyDescent="0.2">
      <c r="B84" s="86"/>
      <c r="C84" s="73"/>
      <c r="D84" s="73"/>
      <c r="E84" s="86"/>
      <c r="F84" s="86"/>
      <c r="G84" s="205"/>
      <c r="H84" s="86"/>
      <c r="I84" s="73"/>
      <c r="J84" s="73"/>
      <c r="K84" s="86"/>
      <c r="L84" s="86"/>
      <c r="M84" s="205"/>
      <c r="N84" s="86"/>
      <c r="O84" s="67"/>
      <c r="P84" s="67"/>
      <c r="Q84" s="67"/>
    </row>
    <row r="85" spans="2:17" x14ac:dyDescent="0.2">
      <c r="B85" s="86"/>
      <c r="C85" s="73"/>
      <c r="D85" s="73"/>
      <c r="E85" s="86"/>
      <c r="F85" s="86"/>
      <c r="G85" s="205"/>
      <c r="H85" s="86"/>
      <c r="I85" s="73"/>
      <c r="J85" s="73"/>
      <c r="K85" s="86"/>
      <c r="L85" s="86"/>
      <c r="M85" s="205"/>
      <c r="N85" s="86"/>
      <c r="O85" s="67"/>
      <c r="P85" s="67"/>
      <c r="Q85" s="67"/>
    </row>
    <row r="86" spans="2:17" x14ac:dyDescent="0.2">
      <c r="B86" s="86"/>
      <c r="C86" s="73"/>
      <c r="D86" s="73"/>
      <c r="E86" s="86"/>
      <c r="F86" s="86"/>
      <c r="G86" s="205"/>
      <c r="H86" s="86"/>
      <c r="I86" s="73"/>
      <c r="J86" s="73"/>
      <c r="K86" s="86"/>
      <c r="L86" s="86"/>
      <c r="M86" s="205"/>
      <c r="N86" s="86"/>
      <c r="O86" s="67"/>
      <c r="P86" s="67"/>
      <c r="Q86" s="67"/>
    </row>
    <row r="87" spans="2:17" x14ac:dyDescent="0.2">
      <c r="B87" s="86"/>
      <c r="C87" s="73"/>
      <c r="D87" s="73"/>
      <c r="E87" s="86"/>
      <c r="F87" s="86"/>
      <c r="G87" s="205"/>
      <c r="H87" s="86"/>
      <c r="I87" s="73"/>
      <c r="J87" s="73"/>
      <c r="K87" s="86"/>
      <c r="L87" s="86"/>
      <c r="M87" s="205"/>
      <c r="N87" s="86"/>
      <c r="O87" s="67"/>
      <c r="P87" s="67"/>
      <c r="Q87" s="67"/>
    </row>
    <row r="88" spans="2:17" x14ac:dyDescent="0.2">
      <c r="B88" s="86"/>
      <c r="C88" s="73"/>
      <c r="D88" s="73"/>
      <c r="E88" s="86"/>
      <c r="F88" s="86"/>
      <c r="G88" s="205"/>
      <c r="H88" s="86"/>
      <c r="I88" s="73"/>
      <c r="J88" s="73"/>
      <c r="K88" s="86"/>
      <c r="L88" s="86"/>
      <c r="M88" s="205"/>
      <c r="N88" s="86"/>
      <c r="O88" s="67"/>
      <c r="P88" s="67"/>
      <c r="Q88" s="67"/>
    </row>
    <row r="89" spans="2:17" x14ac:dyDescent="0.2">
      <c r="B89" s="86"/>
      <c r="C89" s="73"/>
      <c r="D89" s="73"/>
      <c r="E89" s="86"/>
      <c r="F89" s="86"/>
      <c r="G89" s="205"/>
      <c r="H89" s="86"/>
      <c r="I89" s="73"/>
      <c r="J89" s="73"/>
      <c r="K89" s="86"/>
      <c r="L89" s="86"/>
      <c r="M89" s="205"/>
      <c r="N89" s="86"/>
      <c r="O89" s="67"/>
      <c r="P89" s="67"/>
      <c r="Q89" s="67"/>
    </row>
    <row r="90" spans="2:17" x14ac:dyDescent="0.2">
      <c r="B90" s="86"/>
      <c r="C90" s="73"/>
      <c r="D90" s="73"/>
      <c r="E90" s="86"/>
      <c r="F90" s="86"/>
      <c r="G90" s="205"/>
      <c r="H90" s="86"/>
      <c r="I90" s="73"/>
      <c r="J90" s="73"/>
      <c r="K90" s="86"/>
      <c r="L90" s="86"/>
      <c r="M90" s="205"/>
      <c r="N90" s="86"/>
      <c r="O90" s="67"/>
      <c r="P90" s="67"/>
      <c r="Q90" s="67"/>
    </row>
    <row r="91" spans="2:17" x14ac:dyDescent="0.2">
      <c r="B91" s="86"/>
      <c r="C91" s="73"/>
      <c r="D91" s="73"/>
      <c r="E91" s="86"/>
      <c r="F91" s="86"/>
      <c r="G91" s="205"/>
      <c r="H91" s="86"/>
      <c r="I91" s="73"/>
      <c r="J91" s="73"/>
      <c r="K91" s="86"/>
      <c r="L91" s="86"/>
      <c r="M91" s="205"/>
      <c r="N91" s="86"/>
      <c r="O91" s="67"/>
      <c r="P91" s="67"/>
      <c r="Q91" s="67"/>
    </row>
    <row r="92" spans="2:17" x14ac:dyDescent="0.2">
      <c r="B92" s="86"/>
      <c r="C92" s="73"/>
      <c r="D92" s="73"/>
      <c r="E92" s="86"/>
      <c r="F92" s="86"/>
      <c r="G92" s="205"/>
      <c r="H92" s="86"/>
      <c r="I92" s="73"/>
      <c r="J92" s="73"/>
      <c r="K92" s="86"/>
      <c r="L92" s="86"/>
      <c r="M92" s="205"/>
      <c r="N92" s="86"/>
      <c r="O92" s="67"/>
      <c r="P92" s="67"/>
      <c r="Q92" s="67"/>
    </row>
    <row r="93" spans="2:17" x14ac:dyDescent="0.2">
      <c r="B93" s="86"/>
      <c r="C93" s="73"/>
      <c r="D93" s="73"/>
      <c r="E93" s="86"/>
      <c r="F93" s="86"/>
      <c r="G93" s="205"/>
      <c r="H93" s="86"/>
      <c r="I93" s="73"/>
      <c r="J93" s="73"/>
      <c r="K93" s="86"/>
      <c r="L93" s="86"/>
      <c r="M93" s="205"/>
      <c r="N93" s="86"/>
      <c r="O93" s="67"/>
      <c r="P93" s="67"/>
      <c r="Q93" s="67"/>
    </row>
    <row r="94" spans="2:17" x14ac:dyDescent="0.2">
      <c r="B94" s="86"/>
      <c r="C94" s="73"/>
      <c r="D94" s="73"/>
      <c r="E94" s="86"/>
      <c r="F94" s="86"/>
      <c r="G94" s="205"/>
      <c r="H94" s="86"/>
      <c r="I94" s="73"/>
      <c r="J94" s="73"/>
      <c r="K94" s="86"/>
      <c r="L94" s="86"/>
      <c r="M94" s="205"/>
      <c r="N94" s="86"/>
      <c r="O94" s="67"/>
      <c r="P94" s="67"/>
      <c r="Q94" s="67"/>
    </row>
    <row r="95" spans="2:17" x14ac:dyDescent="0.2">
      <c r="B95" s="86"/>
      <c r="C95" s="73"/>
      <c r="D95" s="73"/>
      <c r="E95" s="86"/>
      <c r="F95" s="86"/>
      <c r="G95" s="205"/>
      <c r="H95" s="86"/>
      <c r="I95" s="73"/>
      <c r="J95" s="73"/>
      <c r="K95" s="86"/>
      <c r="L95" s="86"/>
      <c r="M95" s="205"/>
      <c r="N95" s="86"/>
      <c r="O95" s="67"/>
      <c r="P95" s="67"/>
      <c r="Q95" s="67"/>
    </row>
    <row r="96" spans="2:17" x14ac:dyDescent="0.2">
      <c r="B96" s="86"/>
      <c r="C96" s="73"/>
      <c r="D96" s="73"/>
      <c r="E96" s="86"/>
      <c r="F96" s="86"/>
      <c r="G96" s="205"/>
      <c r="H96" s="86"/>
      <c r="I96" s="73"/>
      <c r="J96" s="73"/>
      <c r="K96" s="86"/>
      <c r="L96" s="86"/>
      <c r="M96" s="205"/>
      <c r="N96" s="86"/>
      <c r="O96" s="67"/>
      <c r="P96" s="67"/>
      <c r="Q96" s="67"/>
    </row>
    <row r="97" spans="2:17" x14ac:dyDescent="0.2">
      <c r="B97" s="86"/>
      <c r="C97" s="73"/>
      <c r="D97" s="73"/>
      <c r="E97" s="86"/>
      <c r="F97" s="86"/>
      <c r="G97" s="205"/>
      <c r="H97" s="86"/>
      <c r="I97" s="73"/>
      <c r="J97" s="73"/>
      <c r="K97" s="86"/>
      <c r="L97" s="86"/>
      <c r="M97" s="205"/>
      <c r="N97" s="86"/>
      <c r="O97" s="67"/>
      <c r="P97" s="67"/>
      <c r="Q97" s="67"/>
    </row>
    <row r="98" spans="2:17" x14ac:dyDescent="0.2">
      <c r="B98" s="86"/>
      <c r="C98" s="73"/>
      <c r="D98" s="73"/>
      <c r="E98" s="86"/>
      <c r="F98" s="86"/>
      <c r="G98" s="205"/>
      <c r="H98" s="86"/>
      <c r="I98" s="73"/>
      <c r="J98" s="73"/>
      <c r="K98" s="86"/>
      <c r="L98" s="86"/>
      <c r="M98" s="205"/>
      <c r="N98" s="86"/>
      <c r="O98" s="67"/>
      <c r="P98" s="67"/>
      <c r="Q98" s="67"/>
    </row>
    <row r="99" spans="2:17" x14ac:dyDescent="0.2">
      <c r="B99" s="86"/>
      <c r="C99" s="73"/>
      <c r="D99" s="73"/>
      <c r="E99" s="86"/>
      <c r="F99" s="86"/>
      <c r="G99" s="205"/>
      <c r="H99" s="86"/>
      <c r="I99" s="73"/>
      <c r="J99" s="73"/>
      <c r="K99" s="86"/>
      <c r="L99" s="86"/>
      <c r="M99" s="205"/>
      <c r="N99" s="86"/>
      <c r="O99" s="67"/>
      <c r="P99" s="67"/>
      <c r="Q99" s="67"/>
    </row>
    <row r="100" spans="2:17" x14ac:dyDescent="0.2">
      <c r="B100" s="86"/>
      <c r="C100" s="73"/>
      <c r="D100" s="73"/>
      <c r="E100" s="86"/>
      <c r="F100" s="86"/>
      <c r="G100" s="205"/>
      <c r="H100" s="86"/>
      <c r="I100" s="73"/>
      <c r="J100" s="73"/>
      <c r="K100" s="86"/>
      <c r="L100" s="86"/>
      <c r="M100" s="205"/>
      <c r="N100" s="86"/>
      <c r="O100" s="67"/>
      <c r="P100" s="67"/>
      <c r="Q100" s="67"/>
    </row>
    <row r="101" spans="2:17" x14ac:dyDescent="0.2">
      <c r="B101" s="86"/>
      <c r="C101" s="73"/>
      <c r="D101" s="73"/>
      <c r="E101" s="86"/>
      <c r="F101" s="86"/>
      <c r="G101" s="205"/>
      <c r="H101" s="86"/>
      <c r="I101" s="73"/>
      <c r="J101" s="73"/>
      <c r="K101" s="86"/>
      <c r="L101" s="86"/>
      <c r="M101" s="205"/>
      <c r="N101" s="86"/>
      <c r="O101" s="67"/>
      <c r="P101" s="67"/>
      <c r="Q101" s="67"/>
    </row>
    <row r="102" spans="2:17" x14ac:dyDescent="0.2">
      <c r="B102" s="86"/>
      <c r="C102" s="73"/>
      <c r="D102" s="73"/>
      <c r="E102" s="86"/>
      <c r="F102" s="86"/>
      <c r="G102" s="205"/>
      <c r="H102" s="86"/>
      <c r="I102" s="73"/>
      <c r="J102" s="73"/>
      <c r="K102" s="86"/>
      <c r="L102" s="86"/>
      <c r="M102" s="205"/>
      <c r="N102" s="86"/>
      <c r="O102" s="67"/>
      <c r="P102" s="67"/>
      <c r="Q102" s="67"/>
    </row>
    <row r="103" spans="2:17" x14ac:dyDescent="0.2">
      <c r="B103" s="86"/>
      <c r="C103" s="73"/>
      <c r="D103" s="73"/>
      <c r="E103" s="86"/>
      <c r="F103" s="86"/>
      <c r="G103" s="205"/>
      <c r="H103" s="86"/>
      <c r="I103" s="73"/>
      <c r="J103" s="73"/>
      <c r="K103" s="86"/>
      <c r="L103" s="86"/>
      <c r="M103" s="205"/>
      <c r="N103" s="86"/>
      <c r="O103" s="67"/>
      <c r="P103" s="67"/>
      <c r="Q103" s="67"/>
    </row>
    <row r="104" spans="2:17" x14ac:dyDescent="0.2">
      <c r="B104" s="86"/>
      <c r="C104" s="73"/>
      <c r="D104" s="73"/>
      <c r="E104" s="86"/>
      <c r="F104" s="86"/>
      <c r="G104" s="205"/>
      <c r="H104" s="86"/>
      <c r="I104" s="73"/>
      <c r="J104" s="73"/>
      <c r="K104" s="86"/>
      <c r="L104" s="86"/>
      <c r="M104" s="205"/>
      <c r="N104" s="86"/>
      <c r="O104" s="67"/>
      <c r="P104" s="67"/>
      <c r="Q104" s="67"/>
    </row>
    <row r="105" spans="2:17" x14ac:dyDescent="0.2">
      <c r="B105" s="86"/>
      <c r="C105" s="73"/>
      <c r="D105" s="73"/>
      <c r="E105" s="86"/>
      <c r="F105" s="86"/>
      <c r="G105" s="205"/>
      <c r="H105" s="86"/>
      <c r="I105" s="73"/>
      <c r="J105" s="73"/>
      <c r="K105" s="86"/>
      <c r="L105" s="86"/>
      <c r="M105" s="205"/>
      <c r="N105" s="86"/>
      <c r="O105" s="67"/>
      <c r="P105" s="67"/>
      <c r="Q105" s="67"/>
    </row>
    <row r="106" spans="2:17" x14ac:dyDescent="0.2">
      <c r="B106" s="86"/>
      <c r="C106" s="73"/>
      <c r="D106" s="73"/>
      <c r="E106" s="86"/>
      <c r="F106" s="86"/>
      <c r="G106" s="205"/>
      <c r="H106" s="86"/>
      <c r="I106" s="73"/>
      <c r="J106" s="73"/>
      <c r="K106" s="86"/>
      <c r="L106" s="86"/>
      <c r="M106" s="205"/>
      <c r="N106" s="86"/>
      <c r="O106" s="67"/>
      <c r="P106" s="67"/>
      <c r="Q106" s="67"/>
    </row>
    <row r="107" spans="2:17" x14ac:dyDescent="0.2">
      <c r="B107" s="86"/>
      <c r="C107" s="73"/>
      <c r="D107" s="73"/>
      <c r="E107" s="86"/>
      <c r="F107" s="86"/>
      <c r="G107" s="205"/>
      <c r="H107" s="86"/>
      <c r="I107" s="73"/>
      <c r="J107" s="73"/>
      <c r="K107" s="86"/>
      <c r="L107" s="86"/>
      <c r="M107" s="205"/>
      <c r="N107" s="86"/>
      <c r="O107" s="67"/>
      <c r="P107" s="67"/>
      <c r="Q107" s="67"/>
    </row>
    <row r="108" spans="2:17" x14ac:dyDescent="0.2">
      <c r="B108" s="86"/>
      <c r="C108" s="73"/>
      <c r="D108" s="73"/>
      <c r="E108" s="86"/>
      <c r="F108" s="86"/>
      <c r="G108" s="205"/>
      <c r="H108" s="86"/>
      <c r="I108" s="73"/>
      <c r="J108" s="73"/>
      <c r="K108" s="86"/>
      <c r="L108" s="86"/>
      <c r="M108" s="205"/>
      <c r="N108" s="86"/>
      <c r="O108" s="67"/>
      <c r="P108" s="67"/>
      <c r="Q108" s="67"/>
    </row>
    <row r="109" spans="2:17" x14ac:dyDescent="0.2">
      <c r="B109" s="86"/>
      <c r="C109" s="73"/>
      <c r="D109" s="73"/>
      <c r="E109" s="86"/>
      <c r="F109" s="86"/>
      <c r="G109" s="205"/>
      <c r="H109" s="86"/>
      <c r="I109" s="73"/>
      <c r="J109" s="73"/>
      <c r="K109" s="86"/>
      <c r="L109" s="86"/>
      <c r="M109" s="205"/>
      <c r="N109" s="86"/>
      <c r="O109" s="67"/>
      <c r="P109" s="67"/>
      <c r="Q109" s="67"/>
    </row>
    <row r="110" spans="2:17" x14ac:dyDescent="0.2">
      <c r="B110" s="86"/>
      <c r="C110" s="73"/>
      <c r="D110" s="73"/>
      <c r="E110" s="86"/>
      <c r="F110" s="86"/>
      <c r="G110" s="205"/>
      <c r="H110" s="86"/>
      <c r="I110" s="73"/>
      <c r="J110" s="73"/>
      <c r="K110" s="86"/>
      <c r="L110" s="86"/>
      <c r="M110" s="205"/>
      <c r="N110" s="86"/>
      <c r="O110" s="67"/>
      <c r="P110" s="67"/>
      <c r="Q110" s="67"/>
    </row>
    <row r="111" spans="2:17" x14ac:dyDescent="0.2">
      <c r="B111" s="86"/>
      <c r="C111" s="73"/>
      <c r="D111" s="73"/>
      <c r="E111" s="86"/>
      <c r="F111" s="86"/>
      <c r="G111" s="205"/>
      <c r="H111" s="86"/>
      <c r="I111" s="73"/>
      <c r="J111" s="73"/>
      <c r="K111" s="86"/>
      <c r="L111" s="86"/>
      <c r="M111" s="205"/>
      <c r="N111" s="86"/>
      <c r="O111" s="67"/>
      <c r="P111" s="67"/>
      <c r="Q111" s="67"/>
    </row>
    <row r="112" spans="2:17" x14ac:dyDescent="0.2">
      <c r="B112" s="86"/>
      <c r="C112" s="73"/>
      <c r="D112" s="73"/>
      <c r="E112" s="86"/>
      <c r="F112" s="86"/>
      <c r="G112" s="205"/>
      <c r="H112" s="86"/>
      <c r="I112" s="73"/>
      <c r="J112" s="73"/>
      <c r="K112" s="86"/>
      <c r="L112" s="86"/>
      <c r="M112" s="205"/>
      <c r="N112" s="86"/>
      <c r="O112" s="67"/>
      <c r="P112" s="67"/>
      <c r="Q112" s="67"/>
    </row>
    <row r="113" spans="2:17" x14ac:dyDescent="0.2">
      <c r="B113" s="86"/>
      <c r="C113" s="73"/>
      <c r="D113" s="73"/>
      <c r="E113" s="86"/>
      <c r="F113" s="86"/>
      <c r="G113" s="205"/>
      <c r="H113" s="86"/>
      <c r="I113" s="73"/>
      <c r="J113" s="73"/>
      <c r="K113" s="86"/>
      <c r="L113" s="86"/>
      <c r="M113" s="205"/>
      <c r="N113" s="86"/>
      <c r="O113" s="67"/>
      <c r="P113" s="67"/>
      <c r="Q113" s="67"/>
    </row>
    <row r="114" spans="2:17" x14ac:dyDescent="0.2">
      <c r="B114" s="86"/>
      <c r="C114" s="73"/>
      <c r="D114" s="73"/>
      <c r="E114" s="86"/>
      <c r="F114" s="86"/>
      <c r="G114" s="205"/>
      <c r="H114" s="86"/>
      <c r="I114" s="73"/>
      <c r="J114" s="73"/>
      <c r="K114" s="86"/>
      <c r="L114" s="86"/>
      <c r="M114" s="205"/>
      <c r="N114" s="86"/>
      <c r="O114" s="67"/>
      <c r="P114" s="67"/>
      <c r="Q114" s="67"/>
    </row>
    <row r="115" spans="2:17" x14ac:dyDescent="0.2">
      <c r="B115" s="86"/>
      <c r="C115" s="73"/>
      <c r="D115" s="73"/>
      <c r="E115" s="86"/>
      <c r="F115" s="86"/>
      <c r="G115" s="205"/>
      <c r="H115" s="86"/>
      <c r="I115" s="73"/>
      <c r="J115" s="73"/>
      <c r="K115" s="86"/>
      <c r="L115" s="86"/>
      <c r="M115" s="205"/>
      <c r="N115" s="86"/>
      <c r="O115" s="67"/>
      <c r="P115" s="67"/>
      <c r="Q115" s="67"/>
    </row>
    <row r="116" spans="2:17" x14ac:dyDescent="0.2">
      <c r="B116" s="86"/>
      <c r="C116" s="73"/>
      <c r="D116" s="73"/>
      <c r="E116" s="86"/>
      <c r="F116" s="86"/>
      <c r="G116" s="205"/>
      <c r="H116" s="86"/>
      <c r="I116" s="73"/>
      <c r="J116" s="73"/>
      <c r="K116" s="86"/>
      <c r="L116" s="86"/>
      <c r="M116" s="205"/>
      <c r="N116" s="86"/>
      <c r="O116" s="67"/>
      <c r="P116" s="67"/>
      <c r="Q116" s="67"/>
    </row>
    <row r="117" spans="2:17" x14ac:dyDescent="0.2">
      <c r="B117" s="86"/>
      <c r="C117" s="73"/>
      <c r="D117" s="73"/>
      <c r="E117" s="86"/>
      <c r="F117" s="86"/>
      <c r="G117" s="205"/>
      <c r="H117" s="86"/>
      <c r="I117" s="73"/>
      <c r="J117" s="73"/>
      <c r="K117" s="86"/>
      <c r="L117" s="86"/>
      <c r="M117" s="205"/>
      <c r="N117" s="86"/>
      <c r="O117" s="67"/>
      <c r="P117" s="67"/>
      <c r="Q117" s="67"/>
    </row>
    <row r="118" spans="2:17" x14ac:dyDescent="0.2">
      <c r="B118" s="86"/>
      <c r="C118" s="73"/>
      <c r="D118" s="73"/>
      <c r="E118" s="86"/>
      <c r="F118" s="86"/>
      <c r="G118" s="205"/>
      <c r="H118" s="86"/>
      <c r="I118" s="73"/>
      <c r="J118" s="73"/>
      <c r="K118" s="86"/>
      <c r="L118" s="86"/>
      <c r="M118" s="205"/>
      <c r="N118" s="86"/>
      <c r="O118" s="67"/>
      <c r="P118" s="67"/>
      <c r="Q118" s="67"/>
    </row>
    <row r="119" spans="2:17" x14ac:dyDescent="0.2">
      <c r="B119" s="86"/>
      <c r="C119" s="73"/>
      <c r="D119" s="73"/>
      <c r="E119" s="86"/>
      <c r="F119" s="86"/>
      <c r="G119" s="205"/>
      <c r="H119" s="86"/>
      <c r="I119" s="73"/>
      <c r="J119" s="73"/>
      <c r="K119" s="86"/>
      <c r="L119" s="86"/>
      <c r="M119" s="205"/>
      <c r="N119" s="86"/>
      <c r="O119" s="67"/>
      <c r="P119" s="67"/>
      <c r="Q119" s="67"/>
    </row>
    <row r="120" spans="2:17" x14ac:dyDescent="0.2">
      <c r="B120" s="86"/>
      <c r="C120" s="73"/>
      <c r="D120" s="73"/>
      <c r="E120" s="86"/>
      <c r="F120" s="86"/>
      <c r="G120" s="205"/>
      <c r="H120" s="86"/>
      <c r="I120" s="73"/>
      <c r="J120" s="73"/>
      <c r="K120" s="86"/>
      <c r="L120" s="86"/>
      <c r="M120" s="205"/>
      <c r="N120" s="86"/>
      <c r="O120" s="67"/>
      <c r="P120" s="67"/>
      <c r="Q120" s="67"/>
    </row>
    <row r="121" spans="2:17" x14ac:dyDescent="0.2">
      <c r="B121" s="86"/>
      <c r="C121" s="73"/>
      <c r="D121" s="73"/>
      <c r="E121" s="86"/>
      <c r="F121" s="86"/>
      <c r="G121" s="205"/>
      <c r="H121" s="86"/>
      <c r="I121" s="73"/>
      <c r="J121" s="73"/>
      <c r="K121" s="86"/>
      <c r="L121" s="86"/>
      <c r="M121" s="205"/>
      <c r="N121" s="86"/>
      <c r="O121" s="67"/>
      <c r="P121" s="67"/>
      <c r="Q121" s="67"/>
    </row>
    <row r="122" spans="2:17" x14ac:dyDescent="0.2">
      <c r="B122" s="86"/>
      <c r="C122" s="73"/>
      <c r="D122" s="73"/>
      <c r="E122" s="86"/>
      <c r="F122" s="86"/>
      <c r="G122" s="205"/>
      <c r="H122" s="86"/>
      <c r="I122" s="73"/>
      <c r="J122" s="73"/>
      <c r="K122" s="86"/>
      <c r="L122" s="86"/>
      <c r="M122" s="205"/>
      <c r="N122" s="86"/>
      <c r="O122" s="67"/>
      <c r="P122" s="67"/>
      <c r="Q122" s="67"/>
    </row>
    <row r="123" spans="2:17" x14ac:dyDescent="0.2">
      <c r="B123" s="86"/>
      <c r="C123" s="73"/>
      <c r="D123" s="73"/>
      <c r="E123" s="86"/>
      <c r="F123" s="86"/>
      <c r="G123" s="205"/>
      <c r="H123" s="86"/>
      <c r="I123" s="73"/>
      <c r="J123" s="73"/>
      <c r="K123" s="86"/>
      <c r="L123" s="86"/>
      <c r="M123" s="205"/>
      <c r="N123" s="86"/>
      <c r="O123" s="67"/>
      <c r="P123" s="67"/>
      <c r="Q123" s="67"/>
    </row>
    <row r="124" spans="2:17" x14ac:dyDescent="0.2">
      <c r="B124" s="86"/>
      <c r="C124" s="73"/>
      <c r="D124" s="73"/>
      <c r="E124" s="86"/>
      <c r="F124" s="86"/>
      <c r="G124" s="205"/>
      <c r="H124" s="86"/>
      <c r="I124" s="73"/>
      <c r="J124" s="73"/>
      <c r="K124" s="86"/>
      <c r="L124" s="86"/>
      <c r="M124" s="205"/>
      <c r="N124" s="86"/>
      <c r="O124" s="67"/>
      <c r="P124" s="67"/>
      <c r="Q124" s="67"/>
    </row>
    <row r="125" spans="2:17" x14ac:dyDescent="0.2">
      <c r="B125" s="86"/>
      <c r="C125" s="73"/>
      <c r="D125" s="73"/>
      <c r="E125" s="86"/>
      <c r="F125" s="86"/>
      <c r="G125" s="205"/>
      <c r="H125" s="86"/>
      <c r="I125" s="73"/>
      <c r="J125" s="73"/>
      <c r="K125" s="86"/>
      <c r="L125" s="86"/>
      <c r="M125" s="205"/>
      <c r="N125" s="86"/>
      <c r="O125" s="67"/>
      <c r="P125" s="67"/>
      <c r="Q125" s="67"/>
    </row>
    <row r="126" spans="2:17" x14ac:dyDescent="0.2">
      <c r="B126" s="86"/>
      <c r="C126" s="73"/>
      <c r="D126" s="73"/>
      <c r="E126" s="86"/>
      <c r="F126" s="86"/>
      <c r="G126" s="205"/>
      <c r="H126" s="86"/>
      <c r="I126" s="73"/>
      <c r="J126" s="73"/>
      <c r="K126" s="86"/>
      <c r="L126" s="86"/>
      <c r="M126" s="205"/>
      <c r="N126" s="86"/>
      <c r="O126" s="67"/>
      <c r="P126" s="67"/>
      <c r="Q126" s="67"/>
    </row>
    <row r="127" spans="2:17" x14ac:dyDescent="0.2">
      <c r="B127" s="86"/>
      <c r="C127" s="73"/>
      <c r="D127" s="73"/>
      <c r="E127" s="86"/>
      <c r="F127" s="86"/>
      <c r="G127" s="205"/>
      <c r="H127" s="86"/>
      <c r="I127" s="73"/>
      <c r="J127" s="73"/>
      <c r="K127" s="86"/>
      <c r="L127" s="86"/>
      <c r="M127" s="205"/>
      <c r="N127" s="86"/>
      <c r="O127" s="67"/>
      <c r="P127" s="67"/>
      <c r="Q127" s="67"/>
    </row>
    <row r="128" spans="2:17" x14ac:dyDescent="0.2">
      <c r="B128" s="86"/>
      <c r="C128" s="73"/>
      <c r="D128" s="73"/>
      <c r="E128" s="86"/>
      <c r="F128" s="86"/>
      <c r="G128" s="205"/>
      <c r="H128" s="86"/>
      <c r="I128" s="73"/>
      <c r="J128" s="73"/>
      <c r="K128" s="86"/>
      <c r="L128" s="86"/>
      <c r="M128" s="205"/>
      <c r="N128" s="86"/>
      <c r="O128" s="67"/>
      <c r="P128" s="67"/>
      <c r="Q128" s="67"/>
    </row>
    <row r="129" spans="2:17" x14ac:dyDescent="0.2">
      <c r="B129" s="86"/>
      <c r="C129" s="73"/>
      <c r="D129" s="73"/>
      <c r="E129" s="86"/>
      <c r="F129" s="86"/>
      <c r="G129" s="205"/>
      <c r="H129" s="86"/>
      <c r="I129" s="73"/>
      <c r="J129" s="73"/>
      <c r="K129" s="86"/>
      <c r="L129" s="86"/>
      <c r="M129" s="205"/>
      <c r="N129" s="86"/>
      <c r="O129" s="67"/>
      <c r="P129" s="67"/>
      <c r="Q129" s="67"/>
    </row>
    <row r="130" spans="2:17" x14ac:dyDescent="0.2">
      <c r="B130" s="86"/>
      <c r="C130" s="73"/>
      <c r="D130" s="73"/>
      <c r="E130" s="86"/>
      <c r="F130" s="86"/>
      <c r="G130" s="205"/>
      <c r="H130" s="86"/>
      <c r="I130" s="73"/>
      <c r="J130" s="73"/>
      <c r="K130" s="86"/>
      <c r="L130" s="86"/>
      <c r="M130" s="205"/>
      <c r="N130" s="86"/>
      <c r="O130" s="67"/>
      <c r="P130" s="67"/>
      <c r="Q130" s="67"/>
    </row>
    <row r="131" spans="2:17" x14ac:dyDescent="0.2">
      <c r="B131" s="86"/>
      <c r="C131" s="73"/>
      <c r="D131" s="73"/>
      <c r="E131" s="86"/>
      <c r="F131" s="86"/>
      <c r="G131" s="205"/>
      <c r="H131" s="86"/>
      <c r="I131" s="73"/>
      <c r="J131" s="73"/>
      <c r="K131" s="86"/>
      <c r="L131" s="86"/>
      <c r="M131" s="205"/>
      <c r="N131" s="86"/>
      <c r="O131" s="67"/>
      <c r="P131" s="67"/>
      <c r="Q131" s="67"/>
    </row>
    <row r="132" spans="2:17" x14ac:dyDescent="0.2">
      <c r="B132" s="86"/>
      <c r="C132" s="73"/>
      <c r="D132" s="73"/>
      <c r="E132" s="86"/>
      <c r="F132" s="86"/>
      <c r="G132" s="205"/>
      <c r="H132" s="86"/>
      <c r="I132" s="73"/>
      <c r="J132" s="73"/>
      <c r="K132" s="86"/>
      <c r="L132" s="86"/>
      <c r="M132" s="205"/>
      <c r="N132" s="86"/>
      <c r="O132" s="67"/>
      <c r="P132" s="67"/>
      <c r="Q132" s="67"/>
    </row>
    <row r="133" spans="2:17" x14ac:dyDescent="0.2">
      <c r="B133" s="86"/>
      <c r="C133" s="73"/>
      <c r="D133" s="73"/>
      <c r="E133" s="86"/>
      <c r="F133" s="86"/>
      <c r="G133" s="205"/>
      <c r="H133" s="86"/>
      <c r="I133" s="73"/>
      <c r="J133" s="73"/>
      <c r="K133" s="86"/>
      <c r="L133" s="86"/>
      <c r="M133" s="205"/>
      <c r="N133" s="86"/>
      <c r="O133" s="67"/>
      <c r="P133" s="67"/>
      <c r="Q133" s="67"/>
    </row>
    <row r="134" spans="2:17" x14ac:dyDescent="0.2">
      <c r="B134" s="86"/>
      <c r="C134" s="73"/>
      <c r="D134" s="73"/>
      <c r="E134" s="86"/>
      <c r="F134" s="86"/>
      <c r="G134" s="205"/>
      <c r="H134" s="86"/>
      <c r="I134" s="73"/>
      <c r="J134" s="73"/>
      <c r="K134" s="86"/>
      <c r="L134" s="86"/>
      <c r="M134" s="205"/>
      <c r="N134" s="86"/>
      <c r="O134" s="67"/>
      <c r="P134" s="67"/>
      <c r="Q134" s="67"/>
    </row>
    <row r="135" spans="2:17" x14ac:dyDescent="0.2">
      <c r="B135" s="86"/>
      <c r="C135" s="73"/>
      <c r="D135" s="73"/>
      <c r="E135" s="86"/>
      <c r="F135" s="86"/>
      <c r="G135" s="205"/>
      <c r="H135" s="86"/>
      <c r="I135" s="73"/>
      <c r="J135" s="73"/>
      <c r="K135" s="86"/>
      <c r="L135" s="86"/>
      <c r="M135" s="205"/>
      <c r="N135" s="86"/>
      <c r="O135" s="67"/>
      <c r="P135" s="67"/>
      <c r="Q135" s="67"/>
    </row>
    <row r="136" spans="2:17" x14ac:dyDescent="0.2">
      <c r="B136" s="86"/>
      <c r="C136" s="73"/>
      <c r="D136" s="73"/>
      <c r="E136" s="86"/>
      <c r="F136" s="86"/>
      <c r="G136" s="205"/>
      <c r="H136" s="86"/>
      <c r="I136" s="73"/>
      <c r="J136" s="73"/>
      <c r="K136" s="86"/>
      <c r="L136" s="86"/>
      <c r="M136" s="205"/>
      <c r="N136" s="86"/>
      <c r="O136" s="67"/>
      <c r="P136" s="67"/>
      <c r="Q136" s="67"/>
    </row>
    <row r="137" spans="2:17" x14ac:dyDescent="0.2">
      <c r="B137" s="86"/>
      <c r="C137" s="73"/>
      <c r="D137" s="73"/>
      <c r="E137" s="86"/>
      <c r="F137" s="86"/>
      <c r="G137" s="205"/>
      <c r="H137" s="86"/>
      <c r="I137" s="73"/>
      <c r="J137" s="73"/>
      <c r="K137" s="86"/>
      <c r="L137" s="86"/>
      <c r="M137" s="205"/>
      <c r="N137" s="86"/>
      <c r="O137" s="67"/>
      <c r="P137" s="67"/>
      <c r="Q137" s="67"/>
    </row>
    <row r="138" spans="2:17" x14ac:dyDescent="0.2">
      <c r="B138" s="86"/>
      <c r="C138" s="73"/>
      <c r="D138" s="73"/>
      <c r="E138" s="86"/>
      <c r="F138" s="86"/>
      <c r="G138" s="205"/>
      <c r="H138" s="86"/>
      <c r="I138" s="73"/>
      <c r="J138" s="73"/>
      <c r="K138" s="86"/>
      <c r="L138" s="86"/>
      <c r="M138" s="205"/>
      <c r="N138" s="86"/>
      <c r="O138" s="67"/>
      <c r="P138" s="67"/>
      <c r="Q138" s="67"/>
    </row>
    <row r="139" spans="2:17" x14ac:dyDescent="0.2">
      <c r="B139" s="86"/>
      <c r="C139" s="73"/>
      <c r="D139" s="73"/>
      <c r="E139" s="86"/>
      <c r="F139" s="86"/>
      <c r="G139" s="205"/>
      <c r="H139" s="86"/>
      <c r="I139" s="73"/>
      <c r="J139" s="73"/>
      <c r="K139" s="86"/>
      <c r="L139" s="86"/>
      <c r="M139" s="205"/>
      <c r="N139" s="86"/>
      <c r="O139" s="67"/>
      <c r="P139" s="67"/>
      <c r="Q139" s="67"/>
    </row>
    <row r="140" spans="2:17" x14ac:dyDescent="0.2">
      <c r="B140" s="86"/>
      <c r="C140" s="73"/>
      <c r="D140" s="73"/>
      <c r="E140" s="86"/>
      <c r="F140" s="86"/>
      <c r="G140" s="205"/>
      <c r="H140" s="86"/>
      <c r="I140" s="73"/>
      <c r="J140" s="73"/>
      <c r="K140" s="86"/>
      <c r="L140" s="86"/>
      <c r="M140" s="205"/>
      <c r="N140" s="86"/>
      <c r="O140" s="67"/>
      <c r="P140" s="67"/>
      <c r="Q140" s="67"/>
    </row>
    <row r="141" spans="2:17" x14ac:dyDescent="0.2">
      <c r="B141" s="86"/>
      <c r="C141" s="73"/>
      <c r="D141" s="73"/>
      <c r="E141" s="86"/>
      <c r="F141" s="86"/>
      <c r="G141" s="205"/>
      <c r="H141" s="86"/>
      <c r="I141" s="73"/>
      <c r="J141" s="73"/>
      <c r="K141" s="86"/>
      <c r="L141" s="86"/>
      <c r="M141" s="205"/>
      <c r="N141" s="86"/>
      <c r="O141" s="67"/>
      <c r="P141" s="67"/>
      <c r="Q141" s="67"/>
    </row>
    <row r="142" spans="2:17" x14ac:dyDescent="0.2">
      <c r="B142" s="86"/>
      <c r="C142" s="73"/>
      <c r="D142" s="73"/>
      <c r="E142" s="86"/>
      <c r="F142" s="86"/>
      <c r="G142" s="205"/>
      <c r="H142" s="86"/>
      <c r="I142" s="73"/>
      <c r="J142" s="73"/>
      <c r="K142" s="86"/>
      <c r="L142" s="86"/>
      <c r="M142" s="205"/>
      <c r="N142" s="86"/>
      <c r="O142" s="67"/>
      <c r="P142" s="67"/>
      <c r="Q142" s="67"/>
    </row>
    <row r="143" spans="2:17" x14ac:dyDescent="0.2">
      <c r="B143" s="86"/>
      <c r="C143" s="73"/>
      <c r="D143" s="73"/>
      <c r="E143" s="86"/>
      <c r="F143" s="86"/>
      <c r="G143" s="205"/>
      <c r="H143" s="86"/>
      <c r="I143" s="73"/>
      <c r="J143" s="73"/>
      <c r="K143" s="86"/>
      <c r="L143" s="86"/>
      <c r="M143" s="205"/>
      <c r="N143" s="86"/>
      <c r="O143" s="67"/>
      <c r="P143" s="67"/>
      <c r="Q143" s="67"/>
    </row>
    <row r="144" spans="2:17" x14ac:dyDescent="0.2">
      <c r="B144" s="86"/>
      <c r="C144" s="73"/>
      <c r="D144" s="73"/>
      <c r="E144" s="86"/>
      <c r="F144" s="86"/>
      <c r="G144" s="205"/>
      <c r="H144" s="86"/>
      <c r="I144" s="73"/>
      <c r="J144" s="73"/>
      <c r="K144" s="86"/>
      <c r="L144" s="86"/>
      <c r="M144" s="205"/>
      <c r="N144" s="86"/>
      <c r="O144" s="67"/>
      <c r="P144" s="67"/>
      <c r="Q144" s="67"/>
    </row>
    <row r="145" spans="2:17" x14ac:dyDescent="0.2">
      <c r="B145" s="86"/>
      <c r="C145" s="73"/>
      <c r="D145" s="73"/>
      <c r="E145" s="86"/>
      <c r="F145" s="86"/>
      <c r="G145" s="205"/>
      <c r="H145" s="86"/>
      <c r="I145" s="73"/>
      <c r="J145" s="73"/>
      <c r="K145" s="86"/>
      <c r="L145" s="86"/>
      <c r="M145" s="205"/>
      <c r="N145" s="86"/>
      <c r="O145" s="67"/>
      <c r="P145" s="67"/>
      <c r="Q145" s="67"/>
    </row>
    <row r="146" spans="2:17" x14ac:dyDescent="0.2">
      <c r="B146" s="86"/>
      <c r="C146" s="73"/>
      <c r="D146" s="73"/>
      <c r="E146" s="86"/>
      <c r="F146" s="86"/>
      <c r="G146" s="205"/>
      <c r="H146" s="86"/>
      <c r="I146" s="73"/>
      <c r="J146" s="73"/>
      <c r="K146" s="86"/>
      <c r="L146" s="86"/>
      <c r="M146" s="205"/>
      <c r="N146" s="86"/>
      <c r="O146" s="67"/>
      <c r="P146" s="67"/>
      <c r="Q146" s="67"/>
    </row>
    <row r="147" spans="2:17" x14ac:dyDescent="0.2">
      <c r="B147" s="86"/>
      <c r="C147" s="73"/>
      <c r="D147" s="73"/>
      <c r="E147" s="86"/>
      <c r="F147" s="86"/>
      <c r="G147" s="205"/>
      <c r="H147" s="86"/>
      <c r="I147" s="73"/>
      <c r="J147" s="73"/>
      <c r="K147" s="86"/>
      <c r="L147" s="86"/>
      <c r="M147" s="205"/>
      <c r="N147" s="86"/>
      <c r="O147" s="67"/>
      <c r="P147" s="67"/>
      <c r="Q147" s="67"/>
    </row>
    <row r="148" spans="2:17" x14ac:dyDescent="0.2">
      <c r="B148" s="86"/>
      <c r="C148" s="73"/>
      <c r="D148" s="73"/>
      <c r="E148" s="86"/>
      <c r="F148" s="86"/>
      <c r="G148" s="205"/>
      <c r="H148" s="86"/>
      <c r="I148" s="73"/>
      <c r="J148" s="73"/>
      <c r="K148" s="86"/>
      <c r="L148" s="86"/>
      <c r="M148" s="205"/>
      <c r="N148" s="86"/>
      <c r="O148" s="67"/>
      <c r="P148" s="67"/>
      <c r="Q148" s="67"/>
    </row>
    <row r="149" spans="2:17" x14ac:dyDescent="0.2">
      <c r="B149" s="86"/>
      <c r="C149" s="73"/>
      <c r="D149" s="73"/>
      <c r="E149" s="86"/>
      <c r="F149" s="86"/>
      <c r="G149" s="205"/>
      <c r="H149" s="86"/>
      <c r="I149" s="73"/>
      <c r="J149" s="73"/>
      <c r="K149" s="86"/>
      <c r="L149" s="86"/>
      <c r="M149" s="205"/>
      <c r="N149" s="86"/>
      <c r="O149" s="67"/>
      <c r="P149" s="67"/>
      <c r="Q149" s="67"/>
    </row>
    <row r="150" spans="2:17" x14ac:dyDescent="0.2">
      <c r="B150" s="86"/>
      <c r="C150" s="73"/>
      <c r="D150" s="73"/>
      <c r="E150" s="86"/>
      <c r="F150" s="86"/>
      <c r="G150" s="205"/>
      <c r="H150" s="86"/>
      <c r="I150" s="73"/>
      <c r="J150" s="73"/>
      <c r="K150" s="86"/>
      <c r="L150" s="86"/>
      <c r="M150" s="205"/>
      <c r="N150" s="86"/>
      <c r="O150" s="67"/>
      <c r="P150" s="67"/>
      <c r="Q150" s="67"/>
    </row>
    <row r="151" spans="2:17" x14ac:dyDescent="0.2">
      <c r="B151" s="86"/>
      <c r="C151" s="73"/>
      <c r="D151" s="73"/>
      <c r="E151" s="86"/>
      <c r="F151" s="86"/>
      <c r="G151" s="205"/>
      <c r="H151" s="86"/>
      <c r="I151" s="73"/>
      <c r="J151" s="73"/>
      <c r="K151" s="86"/>
      <c r="L151" s="86"/>
      <c r="M151" s="205"/>
      <c r="N151" s="86"/>
      <c r="O151" s="67"/>
      <c r="P151" s="67"/>
      <c r="Q151" s="67"/>
    </row>
    <row r="152" spans="2:17" x14ac:dyDescent="0.2">
      <c r="B152" s="86"/>
      <c r="C152" s="73"/>
      <c r="D152" s="73"/>
      <c r="E152" s="86"/>
      <c r="F152" s="86"/>
      <c r="G152" s="205"/>
      <c r="H152" s="86"/>
      <c r="I152" s="73"/>
      <c r="J152" s="73"/>
      <c r="K152" s="86"/>
      <c r="L152" s="86"/>
      <c r="M152" s="205"/>
      <c r="N152" s="86"/>
      <c r="O152" s="67"/>
      <c r="P152" s="67"/>
      <c r="Q152" s="67"/>
    </row>
    <row r="153" spans="2:17" x14ac:dyDescent="0.2">
      <c r="B153" s="86"/>
      <c r="C153" s="73"/>
      <c r="D153" s="73"/>
      <c r="E153" s="86"/>
      <c r="F153" s="86"/>
      <c r="G153" s="205"/>
      <c r="H153" s="86"/>
      <c r="I153" s="73"/>
      <c r="J153" s="73"/>
      <c r="K153" s="86"/>
      <c r="L153" s="86"/>
      <c r="M153" s="205"/>
      <c r="N153" s="86"/>
      <c r="O153" s="67"/>
      <c r="P153" s="67"/>
      <c r="Q153" s="67"/>
    </row>
    <row r="154" spans="2:17" x14ac:dyDescent="0.2">
      <c r="B154" s="86"/>
      <c r="C154" s="73"/>
      <c r="D154" s="73"/>
      <c r="E154" s="86"/>
      <c r="F154" s="86"/>
      <c r="G154" s="205"/>
      <c r="H154" s="86"/>
      <c r="I154" s="73"/>
      <c r="J154" s="73"/>
      <c r="K154" s="86"/>
      <c r="L154" s="86"/>
      <c r="M154" s="205"/>
      <c r="N154" s="86"/>
      <c r="O154" s="67"/>
      <c r="P154" s="67"/>
      <c r="Q154" s="67"/>
    </row>
    <row r="155" spans="2:17" x14ac:dyDescent="0.2">
      <c r="B155" s="86"/>
      <c r="C155" s="73"/>
      <c r="D155" s="73"/>
      <c r="E155" s="86"/>
      <c r="F155" s="86"/>
      <c r="G155" s="205"/>
      <c r="H155" s="86"/>
      <c r="I155" s="73"/>
      <c r="J155" s="73"/>
      <c r="K155" s="86"/>
      <c r="L155" s="86"/>
      <c r="M155" s="205"/>
      <c r="N155" s="86"/>
      <c r="O155" s="67"/>
      <c r="P155" s="67"/>
      <c r="Q155" s="67"/>
    </row>
    <row r="156" spans="2:17" x14ac:dyDescent="0.2">
      <c r="B156" s="86"/>
      <c r="C156" s="73"/>
      <c r="D156" s="73"/>
      <c r="E156" s="86"/>
      <c r="F156" s="86"/>
      <c r="G156" s="205"/>
      <c r="H156" s="86"/>
      <c r="I156" s="73"/>
      <c r="J156" s="73"/>
      <c r="K156" s="86"/>
      <c r="L156" s="86"/>
      <c r="M156" s="205"/>
      <c r="N156" s="86"/>
      <c r="O156" s="67"/>
      <c r="P156" s="67"/>
      <c r="Q156" s="67"/>
    </row>
    <row r="157" spans="2:17" x14ac:dyDescent="0.2">
      <c r="B157" s="86"/>
      <c r="C157" s="73"/>
      <c r="D157" s="73"/>
      <c r="E157" s="86"/>
      <c r="F157" s="86"/>
      <c r="G157" s="205"/>
      <c r="H157" s="86"/>
      <c r="I157" s="73"/>
      <c r="J157" s="73"/>
      <c r="K157" s="86"/>
      <c r="L157" s="86"/>
      <c r="M157" s="205"/>
      <c r="N157" s="86"/>
      <c r="O157" s="67"/>
      <c r="P157" s="67"/>
      <c r="Q157" s="67"/>
    </row>
    <row r="158" spans="2:17" x14ac:dyDescent="0.2">
      <c r="B158" s="86"/>
      <c r="C158" s="73"/>
      <c r="D158" s="73"/>
      <c r="E158" s="86"/>
      <c r="F158" s="86"/>
      <c r="G158" s="205"/>
      <c r="H158" s="86"/>
      <c r="I158" s="73"/>
      <c r="J158" s="73"/>
      <c r="K158" s="86"/>
      <c r="L158" s="86"/>
      <c r="M158" s="205"/>
      <c r="N158" s="86"/>
      <c r="O158" s="67"/>
      <c r="P158" s="67"/>
      <c r="Q158" s="67"/>
    </row>
    <row r="159" spans="2:17" x14ac:dyDescent="0.2">
      <c r="B159" s="86"/>
      <c r="C159" s="73"/>
      <c r="D159" s="73"/>
      <c r="E159" s="86"/>
      <c r="F159" s="86"/>
      <c r="G159" s="205"/>
      <c r="H159" s="86"/>
      <c r="I159" s="73"/>
      <c r="J159" s="73"/>
      <c r="K159" s="86"/>
      <c r="L159" s="86"/>
      <c r="M159" s="205"/>
      <c r="N159" s="86"/>
      <c r="O159" s="67"/>
      <c r="P159" s="67"/>
      <c r="Q159" s="67"/>
    </row>
    <row r="160" spans="2:17" x14ac:dyDescent="0.2">
      <c r="B160" s="86"/>
      <c r="C160" s="73"/>
      <c r="D160" s="73"/>
      <c r="E160" s="86"/>
      <c r="F160" s="86"/>
      <c r="G160" s="205"/>
      <c r="H160" s="86"/>
      <c r="I160" s="73"/>
      <c r="J160" s="73"/>
      <c r="K160" s="86"/>
      <c r="L160" s="86"/>
      <c r="M160" s="205"/>
      <c r="N160" s="86"/>
      <c r="O160" s="67"/>
      <c r="P160" s="67"/>
      <c r="Q160" s="67"/>
    </row>
    <row r="161" spans="2:17" x14ac:dyDescent="0.2">
      <c r="B161" s="86"/>
      <c r="C161" s="73"/>
      <c r="D161" s="73"/>
      <c r="E161" s="86"/>
      <c r="F161" s="86"/>
      <c r="G161" s="205"/>
      <c r="H161" s="86"/>
      <c r="I161" s="73"/>
      <c r="J161" s="73"/>
      <c r="K161" s="86"/>
      <c r="L161" s="86"/>
      <c r="M161" s="205"/>
      <c r="N161" s="86"/>
      <c r="O161" s="67"/>
      <c r="P161" s="67"/>
      <c r="Q161" s="67"/>
    </row>
    <row r="162" spans="2:17" x14ac:dyDescent="0.2">
      <c r="B162" s="86"/>
      <c r="C162" s="73"/>
      <c r="D162" s="73"/>
      <c r="E162" s="86"/>
      <c r="F162" s="86"/>
      <c r="G162" s="205"/>
      <c r="H162" s="86"/>
      <c r="I162" s="73"/>
      <c r="J162" s="73"/>
      <c r="K162" s="86"/>
      <c r="L162" s="86"/>
      <c r="M162" s="205"/>
      <c r="N162" s="86"/>
      <c r="O162" s="67"/>
      <c r="P162" s="67"/>
      <c r="Q162" s="67"/>
    </row>
    <row r="163" spans="2:17" x14ac:dyDescent="0.2">
      <c r="B163" s="86"/>
      <c r="C163" s="73"/>
      <c r="D163" s="73"/>
      <c r="E163" s="86"/>
      <c r="F163" s="86"/>
      <c r="G163" s="205"/>
      <c r="H163" s="86"/>
      <c r="I163" s="73"/>
      <c r="J163" s="73"/>
      <c r="K163" s="86"/>
      <c r="L163" s="86"/>
      <c r="M163" s="205"/>
      <c r="N163" s="86"/>
      <c r="O163" s="67"/>
      <c r="P163" s="67"/>
      <c r="Q163" s="67"/>
    </row>
    <row r="164" spans="2:17" x14ac:dyDescent="0.2">
      <c r="B164" s="86"/>
      <c r="C164" s="73"/>
      <c r="D164" s="73"/>
      <c r="E164" s="86"/>
      <c r="F164" s="86"/>
      <c r="G164" s="205"/>
      <c r="H164" s="86"/>
      <c r="I164" s="73"/>
      <c r="J164" s="73"/>
      <c r="K164" s="86"/>
      <c r="L164" s="86"/>
      <c r="M164" s="205"/>
      <c r="N164" s="86"/>
      <c r="O164" s="67"/>
      <c r="P164" s="67"/>
      <c r="Q164" s="67"/>
    </row>
    <row r="165" spans="2:17" x14ac:dyDescent="0.2">
      <c r="B165" s="86"/>
      <c r="C165" s="73"/>
      <c r="D165" s="73"/>
      <c r="E165" s="86"/>
      <c r="F165" s="86"/>
      <c r="G165" s="205"/>
      <c r="H165" s="86"/>
      <c r="I165" s="73"/>
      <c r="J165" s="73"/>
      <c r="K165" s="86"/>
      <c r="L165" s="86"/>
      <c r="M165" s="205"/>
      <c r="N165" s="86"/>
      <c r="O165" s="67"/>
      <c r="P165" s="67"/>
      <c r="Q165" s="67"/>
    </row>
    <row r="166" spans="2:17" x14ac:dyDescent="0.2">
      <c r="B166" s="86"/>
      <c r="C166" s="73"/>
      <c r="D166" s="73"/>
      <c r="E166" s="86"/>
      <c r="F166" s="86"/>
      <c r="G166" s="205"/>
      <c r="H166" s="86"/>
      <c r="I166" s="73"/>
      <c r="J166" s="73"/>
      <c r="K166" s="86"/>
      <c r="L166" s="86"/>
      <c r="M166" s="205"/>
      <c r="N166" s="86"/>
      <c r="O166" s="67"/>
      <c r="P166" s="67"/>
      <c r="Q166" s="67"/>
    </row>
    <row r="167" spans="2:17" x14ac:dyDescent="0.2">
      <c r="B167" s="86"/>
      <c r="C167" s="73"/>
      <c r="D167" s="73"/>
      <c r="E167" s="86"/>
      <c r="F167" s="86"/>
      <c r="G167" s="205"/>
      <c r="H167" s="86"/>
      <c r="I167" s="73"/>
      <c r="J167" s="73"/>
      <c r="K167" s="86"/>
      <c r="L167" s="86"/>
      <c r="M167" s="205"/>
      <c r="N167" s="86"/>
      <c r="O167" s="67"/>
      <c r="P167" s="67"/>
      <c r="Q167" s="67"/>
    </row>
    <row r="168" spans="2:17" x14ac:dyDescent="0.2">
      <c r="B168" s="86"/>
      <c r="C168" s="73"/>
      <c r="D168" s="73"/>
      <c r="E168" s="86"/>
      <c r="F168" s="86"/>
      <c r="G168" s="205"/>
      <c r="H168" s="86"/>
      <c r="I168" s="73"/>
      <c r="J168" s="73"/>
      <c r="K168" s="86"/>
      <c r="L168" s="86"/>
      <c r="M168" s="205"/>
      <c r="N168" s="86"/>
      <c r="O168" s="67"/>
      <c r="P168" s="67"/>
      <c r="Q168" s="67"/>
    </row>
    <row r="169" spans="2:17" x14ac:dyDescent="0.2">
      <c r="B169" s="86"/>
      <c r="C169" s="73"/>
      <c r="D169" s="73"/>
      <c r="E169" s="86"/>
      <c r="F169" s="86"/>
      <c r="G169" s="205"/>
      <c r="H169" s="86"/>
      <c r="I169" s="73"/>
      <c r="J169" s="73"/>
      <c r="K169" s="86"/>
      <c r="L169" s="86"/>
      <c r="M169" s="205"/>
      <c r="N169" s="86"/>
      <c r="O169" s="67"/>
      <c r="P169" s="67"/>
      <c r="Q169" s="67"/>
    </row>
    <row r="170" spans="2:17" x14ac:dyDescent="0.2">
      <c r="B170" s="86"/>
      <c r="C170" s="73"/>
      <c r="D170" s="73"/>
      <c r="E170" s="86"/>
      <c r="F170" s="86"/>
      <c r="G170" s="205"/>
      <c r="H170" s="86"/>
      <c r="I170" s="73"/>
      <c r="J170" s="73"/>
      <c r="K170" s="86"/>
      <c r="L170" s="86"/>
      <c r="M170" s="205"/>
      <c r="N170" s="86"/>
      <c r="O170" s="67"/>
      <c r="P170" s="67"/>
      <c r="Q170" s="67"/>
    </row>
    <row r="171" spans="2:17" x14ac:dyDescent="0.2">
      <c r="B171" s="86"/>
      <c r="C171" s="73"/>
      <c r="D171" s="73"/>
      <c r="E171" s="86"/>
      <c r="F171" s="86"/>
      <c r="G171" s="205"/>
      <c r="H171" s="86"/>
      <c r="I171" s="73"/>
      <c r="J171" s="73"/>
      <c r="K171" s="86"/>
      <c r="L171" s="86"/>
      <c r="M171" s="205"/>
      <c r="N171" s="86"/>
      <c r="O171" s="67"/>
      <c r="P171" s="67"/>
      <c r="Q171" s="67"/>
    </row>
    <row r="172" spans="2:17" x14ac:dyDescent="0.2">
      <c r="B172" s="86"/>
      <c r="C172" s="73"/>
      <c r="D172" s="73"/>
      <c r="E172" s="86"/>
      <c r="F172" s="86"/>
      <c r="G172" s="205"/>
      <c r="H172" s="86"/>
      <c r="I172" s="73"/>
      <c r="J172" s="73"/>
      <c r="K172" s="86"/>
      <c r="L172" s="86"/>
      <c r="M172" s="205"/>
      <c r="N172" s="86"/>
      <c r="O172" s="67"/>
      <c r="P172" s="67"/>
      <c r="Q172" s="67"/>
    </row>
    <row r="173" spans="2:17" x14ac:dyDescent="0.2">
      <c r="B173" s="86"/>
      <c r="C173" s="73"/>
      <c r="D173" s="73"/>
      <c r="E173" s="86"/>
      <c r="F173" s="86"/>
      <c r="G173" s="205"/>
      <c r="H173" s="86"/>
      <c r="I173" s="73"/>
      <c r="J173" s="73"/>
      <c r="K173" s="86"/>
      <c r="L173" s="86"/>
      <c r="M173" s="205"/>
      <c r="N173" s="86"/>
      <c r="O173" s="67"/>
      <c r="P173" s="67"/>
      <c r="Q173" s="67"/>
    </row>
    <row r="174" spans="2:17" x14ac:dyDescent="0.2">
      <c r="B174" s="86"/>
      <c r="C174" s="73"/>
      <c r="D174" s="73"/>
      <c r="E174" s="86"/>
      <c r="F174" s="86"/>
      <c r="G174" s="205"/>
      <c r="H174" s="86"/>
      <c r="I174" s="73"/>
      <c r="J174" s="73"/>
      <c r="K174" s="86"/>
      <c r="L174" s="86"/>
      <c r="M174" s="205"/>
      <c r="N174" s="86"/>
      <c r="O174" s="67"/>
      <c r="P174" s="67"/>
      <c r="Q174" s="67"/>
    </row>
    <row r="175" spans="2:17" x14ac:dyDescent="0.2">
      <c r="B175" s="86"/>
      <c r="C175" s="73"/>
      <c r="D175" s="73"/>
      <c r="E175" s="86"/>
      <c r="F175" s="86"/>
      <c r="G175" s="205"/>
      <c r="H175" s="86"/>
      <c r="I175" s="73"/>
      <c r="J175" s="73"/>
      <c r="K175" s="86"/>
      <c r="L175" s="86"/>
      <c r="M175" s="205"/>
      <c r="N175" s="86"/>
      <c r="O175" s="67"/>
      <c r="P175" s="67"/>
      <c r="Q175" s="67"/>
    </row>
    <row r="176" spans="2:17" x14ac:dyDescent="0.2">
      <c r="B176" s="86"/>
      <c r="C176" s="73"/>
      <c r="D176" s="73"/>
      <c r="E176" s="86"/>
      <c r="F176" s="86"/>
      <c r="G176" s="205"/>
      <c r="H176" s="86"/>
      <c r="I176" s="73"/>
      <c r="J176" s="73"/>
      <c r="K176" s="86"/>
      <c r="L176" s="86"/>
      <c r="M176" s="205"/>
      <c r="N176" s="86"/>
      <c r="O176" s="67"/>
      <c r="P176" s="67"/>
      <c r="Q176" s="67"/>
    </row>
    <row r="177" spans="2:17" x14ac:dyDescent="0.2">
      <c r="B177" s="86"/>
      <c r="C177" s="73"/>
      <c r="D177" s="73"/>
      <c r="E177" s="86"/>
      <c r="F177" s="86"/>
      <c r="G177" s="205"/>
      <c r="H177" s="86"/>
      <c r="I177" s="73"/>
      <c r="J177" s="73"/>
      <c r="K177" s="86"/>
      <c r="L177" s="86"/>
      <c r="M177" s="205"/>
      <c r="N177" s="86"/>
      <c r="O177" s="67"/>
      <c r="P177" s="67"/>
      <c r="Q177" s="67"/>
    </row>
    <row r="178" spans="2:17" x14ac:dyDescent="0.2">
      <c r="B178" s="86"/>
      <c r="C178" s="73"/>
      <c r="D178" s="73"/>
      <c r="E178" s="86"/>
      <c r="F178" s="86"/>
      <c r="G178" s="205"/>
      <c r="H178" s="86"/>
      <c r="I178" s="73"/>
      <c r="J178" s="73"/>
      <c r="K178" s="86"/>
      <c r="L178" s="86"/>
      <c r="M178" s="205"/>
      <c r="N178" s="86"/>
      <c r="O178" s="67"/>
      <c r="P178" s="67"/>
      <c r="Q178" s="67"/>
    </row>
    <row r="179" spans="2:17" x14ac:dyDescent="0.2">
      <c r="B179" s="86"/>
      <c r="C179" s="73"/>
      <c r="D179" s="73"/>
      <c r="E179" s="86"/>
      <c r="F179" s="86"/>
      <c r="G179" s="205"/>
      <c r="H179" s="86"/>
      <c r="I179" s="73"/>
      <c r="J179" s="73"/>
      <c r="K179" s="86"/>
      <c r="L179" s="86"/>
      <c r="M179" s="205"/>
      <c r="N179" s="86"/>
      <c r="O179" s="67"/>
      <c r="P179" s="67"/>
      <c r="Q179" s="67"/>
    </row>
    <row r="180" spans="2:17" x14ac:dyDescent="0.2">
      <c r="B180" s="86"/>
      <c r="C180" s="73"/>
      <c r="D180" s="73"/>
      <c r="E180" s="86"/>
      <c r="F180" s="86"/>
      <c r="G180" s="205"/>
      <c r="H180" s="86"/>
      <c r="I180" s="73"/>
      <c r="J180" s="73"/>
      <c r="K180" s="86"/>
      <c r="L180" s="86"/>
      <c r="M180" s="205"/>
      <c r="N180" s="86"/>
      <c r="O180" s="67"/>
      <c r="P180" s="67"/>
      <c r="Q180" s="67"/>
    </row>
    <row r="181" spans="2:17" x14ac:dyDescent="0.2">
      <c r="B181" s="86"/>
      <c r="C181" s="73"/>
      <c r="D181" s="73"/>
      <c r="E181" s="86"/>
      <c r="F181" s="86"/>
      <c r="G181" s="205"/>
      <c r="H181" s="86"/>
      <c r="I181" s="73"/>
      <c r="J181" s="73"/>
      <c r="K181" s="86"/>
      <c r="L181" s="86"/>
      <c r="M181" s="205"/>
      <c r="N181" s="86"/>
      <c r="O181" s="67"/>
      <c r="P181" s="67"/>
      <c r="Q181" s="67"/>
    </row>
    <row r="182" spans="2:17" x14ac:dyDescent="0.2">
      <c r="B182" s="86"/>
      <c r="C182" s="73"/>
      <c r="D182" s="73"/>
      <c r="E182" s="86"/>
      <c r="F182" s="86"/>
      <c r="G182" s="205"/>
      <c r="H182" s="86"/>
      <c r="I182" s="73"/>
      <c r="J182" s="73"/>
      <c r="K182" s="86"/>
      <c r="L182" s="86"/>
      <c r="M182" s="205"/>
      <c r="N182" s="86"/>
      <c r="O182" s="67"/>
      <c r="P182" s="67"/>
      <c r="Q182" s="67"/>
    </row>
    <row r="183" spans="2:17" x14ac:dyDescent="0.2">
      <c r="B183" s="86"/>
      <c r="C183" s="73"/>
      <c r="D183" s="73"/>
      <c r="E183" s="86"/>
      <c r="F183" s="86"/>
      <c r="G183" s="205"/>
      <c r="H183" s="86"/>
      <c r="I183" s="73"/>
      <c r="J183" s="73"/>
      <c r="K183" s="86"/>
      <c r="L183" s="86"/>
      <c r="M183" s="205"/>
      <c r="N183" s="86"/>
      <c r="O183" s="67"/>
      <c r="P183" s="67"/>
      <c r="Q183" s="67"/>
    </row>
    <row r="184" spans="2:17" x14ac:dyDescent="0.2">
      <c r="B184" s="86"/>
      <c r="C184" s="73"/>
      <c r="D184" s="73"/>
      <c r="E184" s="86"/>
      <c r="F184" s="86"/>
      <c r="G184" s="205"/>
      <c r="H184" s="86"/>
      <c r="I184" s="73"/>
      <c r="J184" s="73"/>
      <c r="K184" s="86"/>
      <c r="L184" s="86"/>
      <c r="M184" s="205"/>
      <c r="N184" s="86"/>
      <c r="O184" s="67"/>
      <c r="P184" s="67"/>
      <c r="Q184" s="67"/>
    </row>
    <row r="185" spans="2:17" x14ac:dyDescent="0.2">
      <c r="B185" s="86"/>
      <c r="C185" s="73"/>
      <c r="D185" s="73"/>
      <c r="E185" s="86"/>
      <c r="F185" s="86"/>
      <c r="G185" s="205"/>
      <c r="H185" s="86"/>
      <c r="I185" s="73"/>
      <c r="J185" s="73"/>
      <c r="K185" s="86"/>
      <c r="L185" s="86"/>
      <c r="M185" s="205"/>
      <c r="N185" s="86"/>
      <c r="O185" s="67"/>
      <c r="P185" s="67"/>
      <c r="Q185" s="67"/>
    </row>
    <row r="186" spans="2:17" x14ac:dyDescent="0.2">
      <c r="B186" s="86"/>
      <c r="C186" s="73"/>
      <c r="D186" s="73"/>
      <c r="E186" s="86"/>
      <c r="F186" s="86"/>
      <c r="G186" s="205"/>
      <c r="H186" s="86"/>
      <c r="I186" s="73"/>
      <c r="J186" s="73"/>
      <c r="K186" s="86"/>
      <c r="L186" s="86"/>
      <c r="M186" s="205"/>
      <c r="N186" s="86"/>
      <c r="O186" s="67"/>
      <c r="P186" s="67"/>
      <c r="Q186" s="67"/>
    </row>
    <row r="187" spans="2:17" x14ac:dyDescent="0.2">
      <c r="B187" s="86"/>
      <c r="C187" s="73"/>
      <c r="D187" s="73"/>
      <c r="E187" s="86"/>
      <c r="F187" s="86"/>
      <c r="G187" s="205"/>
      <c r="H187" s="86"/>
      <c r="I187" s="73"/>
      <c r="J187" s="73"/>
      <c r="K187" s="86"/>
      <c r="L187" s="86"/>
      <c r="M187" s="205"/>
      <c r="N187" s="86"/>
      <c r="O187" s="67"/>
      <c r="P187" s="67"/>
      <c r="Q187" s="67"/>
    </row>
    <row r="188" spans="2:17" x14ac:dyDescent="0.2">
      <c r="B188" s="86"/>
      <c r="C188" s="73"/>
      <c r="D188" s="73"/>
      <c r="E188" s="86"/>
      <c r="F188" s="86"/>
      <c r="G188" s="205"/>
      <c r="H188" s="86"/>
      <c r="I188" s="73"/>
      <c r="J188" s="73"/>
      <c r="K188" s="86"/>
      <c r="L188" s="86"/>
      <c r="M188" s="205"/>
      <c r="N188" s="86"/>
      <c r="O188" s="67"/>
      <c r="P188" s="67"/>
      <c r="Q188" s="67"/>
    </row>
    <row r="189" spans="2:17" x14ac:dyDescent="0.2">
      <c r="B189" s="86"/>
      <c r="C189" s="73"/>
      <c r="D189" s="73"/>
      <c r="E189" s="86"/>
      <c r="F189" s="86"/>
      <c r="G189" s="205"/>
      <c r="H189" s="86"/>
      <c r="I189" s="73"/>
      <c r="J189" s="73"/>
      <c r="K189" s="86"/>
      <c r="L189" s="86"/>
      <c r="M189" s="205"/>
      <c r="N189" s="86"/>
      <c r="O189" s="67"/>
      <c r="P189" s="67"/>
      <c r="Q189" s="67"/>
    </row>
    <row r="190" spans="2:17" x14ac:dyDescent="0.2">
      <c r="B190" s="86"/>
      <c r="C190" s="73"/>
      <c r="D190" s="73"/>
      <c r="E190" s="86"/>
      <c r="F190" s="86"/>
      <c r="G190" s="205"/>
      <c r="H190" s="86"/>
      <c r="I190" s="73"/>
      <c r="J190" s="73"/>
      <c r="K190" s="86"/>
      <c r="L190" s="86"/>
      <c r="M190" s="205"/>
      <c r="N190" s="86"/>
      <c r="O190" s="67"/>
      <c r="P190" s="67"/>
      <c r="Q190" s="67"/>
    </row>
    <row r="191" spans="2:17" x14ac:dyDescent="0.2">
      <c r="B191" s="86"/>
      <c r="C191" s="73"/>
      <c r="D191" s="73"/>
      <c r="E191" s="86"/>
      <c r="F191" s="86"/>
      <c r="G191" s="205"/>
      <c r="H191" s="86"/>
      <c r="I191" s="73"/>
      <c r="J191" s="73"/>
      <c r="K191" s="86"/>
      <c r="L191" s="86"/>
      <c r="M191" s="205"/>
      <c r="N191" s="86"/>
      <c r="O191" s="67"/>
      <c r="P191" s="67"/>
      <c r="Q191" s="67"/>
    </row>
    <row r="192" spans="2:17" x14ac:dyDescent="0.2">
      <c r="B192" s="86"/>
      <c r="C192" s="73"/>
      <c r="D192" s="73"/>
      <c r="E192" s="86"/>
      <c r="F192" s="86"/>
      <c r="G192" s="205"/>
      <c r="H192" s="86"/>
      <c r="I192" s="73"/>
      <c r="J192" s="73"/>
      <c r="K192" s="86"/>
      <c r="L192" s="86"/>
      <c r="M192" s="205"/>
      <c r="N192" s="86"/>
      <c r="O192" s="67"/>
      <c r="P192" s="67"/>
      <c r="Q192" s="67"/>
    </row>
    <row r="193" spans="2:17" x14ac:dyDescent="0.2">
      <c r="B193" s="86"/>
      <c r="C193" s="73"/>
      <c r="D193" s="73"/>
      <c r="E193" s="86"/>
      <c r="F193" s="86"/>
      <c r="G193" s="205"/>
      <c r="H193" s="86"/>
      <c r="I193" s="73"/>
      <c r="J193" s="73"/>
      <c r="K193" s="86"/>
      <c r="L193" s="86"/>
      <c r="M193" s="205"/>
      <c r="N193" s="86"/>
      <c r="O193" s="67"/>
      <c r="P193" s="67"/>
      <c r="Q193" s="67"/>
    </row>
    <row r="194" spans="2:17" x14ac:dyDescent="0.2">
      <c r="B194" s="86"/>
      <c r="C194" s="73"/>
      <c r="D194" s="73"/>
      <c r="E194" s="86"/>
      <c r="F194" s="86"/>
      <c r="G194" s="205"/>
      <c r="H194" s="86"/>
      <c r="I194" s="73"/>
      <c r="J194" s="73"/>
      <c r="K194" s="86"/>
      <c r="L194" s="86"/>
      <c r="M194" s="205"/>
      <c r="N194" s="86"/>
      <c r="O194" s="67"/>
      <c r="P194" s="67"/>
      <c r="Q194" s="67"/>
    </row>
    <row r="195" spans="2:17" x14ac:dyDescent="0.2">
      <c r="B195" s="86"/>
      <c r="C195" s="73"/>
      <c r="D195" s="73"/>
      <c r="E195" s="86"/>
      <c r="F195" s="86"/>
      <c r="G195" s="205"/>
      <c r="H195" s="86"/>
      <c r="I195" s="73"/>
      <c r="J195" s="73"/>
      <c r="K195" s="86"/>
      <c r="L195" s="86"/>
      <c r="M195" s="205"/>
      <c r="N195" s="86"/>
      <c r="O195" s="67"/>
      <c r="P195" s="67"/>
      <c r="Q195" s="67"/>
    </row>
    <row r="196" spans="2:17" x14ac:dyDescent="0.2">
      <c r="B196" s="86"/>
      <c r="C196" s="73"/>
      <c r="D196" s="73"/>
      <c r="E196" s="86"/>
      <c r="F196" s="86"/>
      <c r="G196" s="205"/>
      <c r="H196" s="86"/>
      <c r="I196" s="73"/>
      <c r="J196" s="73"/>
      <c r="K196" s="86"/>
      <c r="L196" s="86"/>
      <c r="M196" s="205"/>
      <c r="N196" s="86"/>
      <c r="O196" s="67"/>
      <c r="P196" s="67"/>
      <c r="Q196" s="67"/>
    </row>
    <row r="197" spans="2:17" x14ac:dyDescent="0.2">
      <c r="B197" s="86"/>
      <c r="C197" s="73"/>
      <c r="D197" s="73"/>
      <c r="E197" s="86"/>
      <c r="F197" s="86"/>
      <c r="G197" s="205"/>
      <c r="H197" s="86"/>
      <c r="I197" s="73"/>
      <c r="J197" s="73"/>
      <c r="K197" s="86"/>
      <c r="L197" s="86"/>
      <c r="M197" s="205"/>
      <c r="N197" s="86"/>
      <c r="O197" s="67"/>
      <c r="P197" s="67"/>
      <c r="Q197" s="67"/>
    </row>
    <row r="198" spans="2:17" x14ac:dyDescent="0.2">
      <c r="B198" s="86"/>
      <c r="C198" s="73"/>
      <c r="D198" s="73"/>
      <c r="E198" s="86"/>
      <c r="F198" s="86"/>
      <c r="G198" s="205"/>
      <c r="H198" s="86"/>
      <c r="I198" s="73"/>
      <c r="J198" s="73"/>
      <c r="K198" s="86"/>
      <c r="L198" s="86"/>
      <c r="M198" s="205"/>
      <c r="N198" s="86"/>
      <c r="O198" s="67"/>
      <c r="P198" s="67"/>
      <c r="Q198" s="67"/>
    </row>
    <row r="199" spans="2:17" x14ac:dyDescent="0.2">
      <c r="B199" s="86"/>
      <c r="C199" s="73"/>
      <c r="D199" s="73"/>
      <c r="E199" s="86"/>
      <c r="F199" s="86"/>
      <c r="G199" s="205"/>
      <c r="H199" s="86"/>
      <c r="I199" s="73"/>
      <c r="J199" s="73"/>
      <c r="K199" s="86"/>
      <c r="L199" s="86"/>
      <c r="M199" s="205"/>
      <c r="N199" s="86"/>
      <c r="O199" s="67"/>
      <c r="P199" s="67"/>
      <c r="Q199" s="67"/>
    </row>
    <row r="200" spans="2:17" x14ac:dyDescent="0.2">
      <c r="B200" s="86"/>
      <c r="C200" s="73"/>
      <c r="D200" s="73"/>
      <c r="E200" s="86"/>
      <c r="F200" s="86"/>
      <c r="G200" s="205"/>
      <c r="H200" s="86"/>
      <c r="I200" s="73"/>
      <c r="J200" s="73"/>
      <c r="K200" s="86"/>
      <c r="L200" s="86"/>
      <c r="M200" s="205"/>
      <c r="N200" s="86"/>
      <c r="O200" s="67"/>
      <c r="P200" s="67"/>
      <c r="Q200" s="67"/>
    </row>
    <row r="201" spans="2:17" x14ac:dyDescent="0.2">
      <c r="B201" s="86"/>
      <c r="C201" s="73"/>
      <c r="D201" s="73"/>
      <c r="E201" s="86"/>
      <c r="F201" s="86"/>
      <c r="G201" s="205"/>
      <c r="H201" s="86"/>
      <c r="I201" s="73"/>
      <c r="J201" s="73"/>
      <c r="K201" s="86"/>
      <c r="L201" s="86"/>
      <c r="M201" s="205"/>
      <c r="N201" s="86"/>
      <c r="O201" s="67"/>
      <c r="P201" s="67"/>
      <c r="Q201" s="67"/>
    </row>
    <row r="202" spans="2:17" x14ac:dyDescent="0.2">
      <c r="B202" s="86"/>
      <c r="C202" s="73"/>
      <c r="D202" s="73"/>
      <c r="E202" s="86"/>
      <c r="F202" s="86"/>
      <c r="G202" s="205"/>
      <c r="H202" s="86"/>
      <c r="I202" s="73"/>
      <c r="J202" s="73"/>
      <c r="K202" s="86"/>
      <c r="L202" s="86"/>
      <c r="M202" s="205"/>
      <c r="N202" s="86"/>
      <c r="O202" s="67"/>
      <c r="P202" s="67"/>
      <c r="Q202" s="67"/>
    </row>
    <row r="203" spans="2:17" x14ac:dyDescent="0.2">
      <c r="B203" s="86"/>
      <c r="C203" s="73"/>
      <c r="D203" s="73"/>
      <c r="E203" s="86"/>
      <c r="F203" s="86"/>
      <c r="G203" s="205"/>
      <c r="H203" s="86"/>
      <c r="I203" s="73"/>
      <c r="J203" s="73"/>
      <c r="K203" s="86"/>
      <c r="L203" s="86"/>
      <c r="M203" s="205"/>
      <c r="N203" s="86"/>
      <c r="O203" s="67"/>
      <c r="P203" s="67"/>
      <c r="Q203" s="67"/>
    </row>
    <row r="204" spans="2:17" x14ac:dyDescent="0.2">
      <c r="B204" s="86"/>
      <c r="C204" s="73"/>
      <c r="D204" s="73"/>
      <c r="E204" s="86"/>
      <c r="F204" s="86"/>
      <c r="G204" s="205"/>
      <c r="H204" s="86"/>
      <c r="I204" s="73"/>
      <c r="J204" s="73"/>
      <c r="K204" s="86"/>
      <c r="L204" s="86"/>
      <c r="M204" s="205"/>
      <c r="N204" s="86"/>
      <c r="O204" s="67"/>
      <c r="P204" s="67"/>
      <c r="Q204" s="67"/>
    </row>
    <row r="205" spans="2:17" x14ac:dyDescent="0.2">
      <c r="B205" s="86"/>
      <c r="C205" s="73"/>
      <c r="D205" s="73"/>
      <c r="E205" s="86"/>
      <c r="F205" s="86"/>
      <c r="G205" s="205"/>
      <c r="H205" s="86"/>
      <c r="I205" s="73"/>
      <c r="J205" s="73"/>
      <c r="K205" s="86"/>
      <c r="L205" s="86"/>
      <c r="M205" s="205"/>
      <c r="N205" s="86"/>
      <c r="O205" s="67"/>
      <c r="P205" s="67"/>
      <c r="Q205" s="67"/>
    </row>
    <row r="206" spans="2:17" x14ac:dyDescent="0.2">
      <c r="B206" s="86"/>
      <c r="C206" s="73"/>
      <c r="D206" s="73"/>
      <c r="E206" s="86"/>
      <c r="F206" s="86"/>
      <c r="G206" s="205"/>
      <c r="H206" s="86"/>
      <c r="I206" s="73"/>
      <c r="J206" s="73"/>
      <c r="K206" s="86"/>
      <c r="L206" s="86"/>
      <c r="M206" s="205"/>
      <c r="N206" s="86"/>
      <c r="O206" s="67"/>
      <c r="P206" s="67"/>
      <c r="Q206" s="67"/>
    </row>
    <row r="207" spans="2:17" x14ac:dyDescent="0.2">
      <c r="B207" s="86"/>
      <c r="C207" s="73"/>
      <c r="D207" s="73"/>
      <c r="E207" s="86"/>
      <c r="F207" s="86"/>
      <c r="G207" s="205"/>
      <c r="H207" s="86"/>
      <c r="I207" s="73"/>
      <c r="J207" s="73"/>
      <c r="K207" s="86"/>
      <c r="L207" s="86"/>
      <c r="M207" s="205"/>
      <c r="N207" s="86"/>
      <c r="O207" s="67"/>
      <c r="P207" s="67"/>
      <c r="Q207" s="67"/>
    </row>
    <row r="208" spans="2:17" x14ac:dyDescent="0.2">
      <c r="B208" s="86"/>
      <c r="C208" s="73"/>
      <c r="D208" s="73"/>
      <c r="E208" s="86"/>
      <c r="F208" s="86"/>
      <c r="G208" s="205"/>
      <c r="H208" s="86"/>
      <c r="I208" s="73"/>
      <c r="J208" s="73"/>
      <c r="K208" s="86"/>
      <c r="L208" s="86"/>
      <c r="M208" s="205"/>
      <c r="N208" s="86"/>
      <c r="O208" s="67"/>
      <c r="P208" s="67"/>
      <c r="Q208" s="67"/>
    </row>
    <row r="209" spans="2:17" x14ac:dyDescent="0.2">
      <c r="B209" s="86"/>
      <c r="C209" s="73"/>
      <c r="D209" s="73"/>
      <c r="E209" s="86"/>
      <c r="F209" s="86"/>
      <c r="G209" s="205"/>
      <c r="H209" s="86"/>
      <c r="I209" s="73"/>
      <c r="J209" s="73"/>
      <c r="K209" s="86"/>
      <c r="L209" s="86"/>
      <c r="M209" s="205"/>
      <c r="N209" s="86"/>
      <c r="O209" s="67"/>
      <c r="P209" s="67"/>
      <c r="Q209" s="67"/>
    </row>
    <row r="210" spans="2:17" x14ac:dyDescent="0.2">
      <c r="B210" s="86"/>
      <c r="C210" s="73"/>
      <c r="D210" s="73"/>
      <c r="E210" s="86"/>
      <c r="F210" s="86"/>
      <c r="G210" s="205"/>
      <c r="H210" s="86"/>
      <c r="I210" s="73"/>
      <c r="J210" s="73"/>
      <c r="K210" s="86"/>
      <c r="L210" s="86"/>
      <c r="M210" s="205"/>
      <c r="N210" s="86"/>
      <c r="O210" s="67"/>
      <c r="P210" s="67"/>
      <c r="Q210" s="67"/>
    </row>
    <row r="211" spans="2:17" x14ac:dyDescent="0.2">
      <c r="B211" s="86"/>
      <c r="C211" s="73"/>
      <c r="D211" s="73"/>
      <c r="E211" s="86"/>
      <c r="F211" s="86"/>
      <c r="G211" s="205"/>
      <c r="H211" s="86"/>
      <c r="I211" s="73"/>
      <c r="J211" s="73"/>
      <c r="K211" s="86"/>
      <c r="L211" s="86"/>
      <c r="M211" s="205"/>
      <c r="N211" s="86"/>
      <c r="O211" s="67"/>
      <c r="P211" s="67"/>
      <c r="Q211" s="67"/>
    </row>
    <row r="212" spans="2:17" x14ac:dyDescent="0.2">
      <c r="B212" s="86"/>
      <c r="C212" s="73"/>
      <c r="D212" s="73"/>
      <c r="E212" s="86"/>
      <c r="F212" s="86"/>
      <c r="G212" s="205"/>
      <c r="H212" s="86"/>
      <c r="I212" s="73"/>
      <c r="J212" s="73"/>
      <c r="K212" s="86"/>
      <c r="L212" s="86"/>
      <c r="M212" s="205"/>
      <c r="N212" s="86"/>
      <c r="O212" s="67"/>
      <c r="P212" s="67"/>
      <c r="Q212" s="67"/>
    </row>
    <row r="213" spans="2:17" x14ac:dyDescent="0.2">
      <c r="B213" s="86"/>
      <c r="C213" s="73"/>
      <c r="D213" s="73"/>
      <c r="E213" s="86"/>
      <c r="F213" s="86"/>
      <c r="G213" s="205"/>
      <c r="H213" s="86"/>
      <c r="I213" s="73"/>
      <c r="J213" s="73"/>
      <c r="K213" s="86"/>
      <c r="L213" s="86"/>
      <c r="M213" s="205"/>
      <c r="N213" s="86"/>
      <c r="O213" s="67"/>
      <c r="P213" s="67"/>
      <c r="Q213" s="67"/>
    </row>
    <row r="214" spans="2:17" x14ac:dyDescent="0.2">
      <c r="B214" s="86"/>
      <c r="C214" s="73"/>
      <c r="D214" s="73"/>
      <c r="E214" s="86"/>
      <c r="F214" s="86"/>
      <c r="G214" s="205"/>
      <c r="H214" s="86"/>
      <c r="I214" s="73"/>
      <c r="J214" s="73"/>
      <c r="K214" s="86"/>
      <c r="L214" s="86"/>
      <c r="M214" s="205"/>
      <c r="N214" s="86"/>
      <c r="O214" s="67"/>
      <c r="P214" s="67"/>
      <c r="Q214" s="67"/>
    </row>
    <row r="215" spans="2:17" x14ac:dyDescent="0.2">
      <c r="B215" s="86"/>
      <c r="C215" s="73"/>
      <c r="D215" s="73"/>
      <c r="E215" s="86"/>
      <c r="F215" s="86"/>
      <c r="G215" s="205"/>
      <c r="H215" s="86"/>
      <c r="I215" s="73"/>
      <c r="J215" s="73"/>
      <c r="K215" s="86"/>
      <c r="L215" s="86"/>
      <c r="M215" s="205"/>
      <c r="N215" s="86"/>
      <c r="O215" s="67"/>
      <c r="P215" s="67"/>
      <c r="Q215" s="67"/>
    </row>
    <row r="216" spans="2:17" x14ac:dyDescent="0.2">
      <c r="B216" s="86"/>
      <c r="C216" s="73"/>
      <c r="D216" s="73"/>
      <c r="E216" s="86"/>
      <c r="F216" s="86"/>
      <c r="G216" s="205"/>
      <c r="H216" s="86"/>
      <c r="I216" s="73"/>
      <c r="J216" s="73"/>
      <c r="K216" s="86"/>
      <c r="L216" s="86"/>
      <c r="M216" s="205"/>
      <c r="N216" s="86"/>
      <c r="O216" s="67"/>
      <c r="P216" s="67"/>
      <c r="Q216" s="67"/>
    </row>
    <row r="217" spans="2:17" x14ac:dyDescent="0.2">
      <c r="B217" s="86"/>
      <c r="C217" s="73"/>
      <c r="D217" s="73"/>
      <c r="E217" s="86"/>
      <c r="F217" s="86"/>
      <c r="G217" s="205"/>
      <c r="H217" s="86"/>
      <c r="I217" s="73"/>
      <c r="J217" s="73"/>
      <c r="K217" s="86"/>
      <c r="L217" s="86"/>
      <c r="M217" s="205"/>
      <c r="N217" s="86"/>
      <c r="O217" s="67"/>
      <c r="P217" s="67"/>
      <c r="Q217" s="67"/>
    </row>
    <row r="218" spans="2:17" x14ac:dyDescent="0.2">
      <c r="B218" s="86"/>
      <c r="C218" s="73"/>
      <c r="D218" s="73"/>
      <c r="E218" s="86"/>
      <c r="F218" s="86"/>
      <c r="G218" s="205"/>
      <c r="H218" s="86"/>
      <c r="I218" s="73"/>
      <c r="J218" s="73"/>
      <c r="K218" s="86"/>
      <c r="L218" s="86"/>
      <c r="M218" s="205"/>
      <c r="N218" s="86"/>
      <c r="O218" s="67"/>
      <c r="P218" s="67"/>
      <c r="Q218" s="67"/>
    </row>
    <row r="219" spans="2:17" x14ac:dyDescent="0.2">
      <c r="B219" s="86"/>
      <c r="C219" s="73"/>
      <c r="D219" s="73"/>
      <c r="E219" s="86"/>
      <c r="F219" s="86"/>
      <c r="G219" s="205"/>
      <c r="H219" s="86"/>
      <c r="I219" s="73"/>
      <c r="J219" s="73"/>
      <c r="K219" s="86"/>
      <c r="L219" s="86"/>
      <c r="M219" s="205"/>
      <c r="N219" s="86"/>
      <c r="O219" s="67"/>
      <c r="P219" s="67"/>
      <c r="Q219" s="67"/>
    </row>
    <row r="220" spans="2:17" x14ac:dyDescent="0.2">
      <c r="B220" s="86"/>
      <c r="C220" s="73"/>
      <c r="D220" s="73"/>
      <c r="E220" s="86"/>
      <c r="F220" s="86"/>
      <c r="G220" s="205"/>
      <c r="H220" s="86"/>
      <c r="I220" s="73"/>
      <c r="J220" s="73"/>
      <c r="K220" s="86"/>
      <c r="L220" s="86"/>
      <c r="M220" s="205"/>
      <c r="N220" s="86"/>
      <c r="O220" s="67"/>
      <c r="P220" s="67"/>
      <c r="Q220" s="67"/>
    </row>
    <row r="221" spans="2:17" x14ac:dyDescent="0.2">
      <c r="B221" s="86"/>
      <c r="C221" s="73"/>
      <c r="D221" s="73"/>
      <c r="E221" s="86"/>
      <c r="F221" s="86"/>
      <c r="G221" s="205"/>
      <c r="H221" s="86"/>
      <c r="I221" s="73"/>
      <c r="J221" s="73"/>
      <c r="K221" s="86"/>
      <c r="L221" s="86"/>
      <c r="M221" s="205"/>
      <c r="N221" s="86"/>
      <c r="O221" s="67"/>
      <c r="P221" s="67"/>
      <c r="Q221" s="67"/>
    </row>
    <row r="222" spans="2:17" x14ac:dyDescent="0.2">
      <c r="B222" s="86"/>
      <c r="C222" s="73"/>
      <c r="D222" s="73"/>
      <c r="E222" s="86"/>
      <c r="F222" s="86"/>
      <c r="G222" s="205"/>
      <c r="H222" s="86"/>
      <c r="I222" s="73"/>
      <c r="J222" s="73"/>
      <c r="K222" s="86"/>
      <c r="L222" s="86"/>
      <c r="M222" s="205"/>
      <c r="N222" s="86"/>
      <c r="O222" s="67"/>
      <c r="P222" s="67"/>
      <c r="Q222" s="67"/>
    </row>
    <row r="223" spans="2:17" x14ac:dyDescent="0.2">
      <c r="B223" s="86"/>
      <c r="C223" s="73"/>
      <c r="D223" s="73"/>
      <c r="E223" s="86"/>
      <c r="F223" s="86"/>
      <c r="G223" s="205"/>
      <c r="H223" s="86"/>
      <c r="I223" s="73"/>
      <c r="J223" s="73"/>
      <c r="K223" s="86"/>
      <c r="L223" s="86"/>
      <c r="M223" s="205"/>
      <c r="N223" s="86"/>
      <c r="O223" s="67"/>
      <c r="P223" s="67"/>
      <c r="Q223" s="67"/>
    </row>
    <row r="224" spans="2:17" x14ac:dyDescent="0.2">
      <c r="B224" s="86"/>
      <c r="C224" s="73"/>
      <c r="D224" s="73"/>
      <c r="E224" s="86"/>
      <c r="F224" s="86"/>
      <c r="G224" s="205"/>
      <c r="H224" s="86"/>
      <c r="I224" s="73"/>
      <c r="J224" s="73"/>
      <c r="K224" s="86"/>
      <c r="L224" s="86"/>
      <c r="M224" s="205"/>
      <c r="N224" s="86"/>
      <c r="O224" s="67"/>
      <c r="P224" s="67"/>
      <c r="Q224" s="67"/>
    </row>
    <row r="225" spans="2:17" x14ac:dyDescent="0.2">
      <c r="B225" s="86"/>
      <c r="C225" s="73"/>
      <c r="D225" s="73"/>
      <c r="E225" s="86"/>
      <c r="F225" s="86"/>
      <c r="G225" s="205"/>
      <c r="H225" s="86"/>
      <c r="I225" s="73"/>
      <c r="J225" s="73"/>
      <c r="K225" s="86"/>
      <c r="L225" s="86"/>
      <c r="M225" s="205"/>
      <c r="N225" s="86"/>
      <c r="O225" s="67"/>
      <c r="P225" s="67"/>
      <c r="Q225" s="67"/>
    </row>
    <row r="226" spans="2:17" x14ac:dyDescent="0.2">
      <c r="B226" s="86"/>
      <c r="C226" s="73"/>
      <c r="D226" s="73"/>
      <c r="E226" s="86"/>
      <c r="F226" s="86"/>
      <c r="G226" s="205"/>
      <c r="H226" s="86"/>
      <c r="I226" s="73"/>
      <c r="J226" s="73"/>
      <c r="K226" s="86"/>
      <c r="L226" s="86"/>
      <c r="M226" s="205"/>
      <c r="N226" s="86"/>
      <c r="O226" s="67"/>
      <c r="P226" s="67"/>
      <c r="Q226" s="67"/>
    </row>
    <row r="227" spans="2:17" x14ac:dyDescent="0.2">
      <c r="B227" s="86"/>
      <c r="C227" s="73"/>
      <c r="D227" s="73"/>
      <c r="E227" s="86"/>
      <c r="F227" s="86"/>
      <c r="G227" s="205"/>
      <c r="H227" s="86"/>
      <c r="I227" s="73"/>
      <c r="J227" s="73"/>
      <c r="K227" s="86"/>
      <c r="L227" s="86"/>
      <c r="M227" s="205"/>
      <c r="N227" s="86"/>
      <c r="O227" s="67"/>
      <c r="P227" s="67"/>
      <c r="Q227" s="67"/>
    </row>
    <row r="228" spans="2:17" x14ac:dyDescent="0.2">
      <c r="B228" s="86"/>
      <c r="C228" s="73"/>
      <c r="D228" s="73"/>
      <c r="E228" s="86"/>
      <c r="F228" s="86"/>
      <c r="G228" s="205"/>
      <c r="H228" s="86"/>
      <c r="I228" s="73"/>
      <c r="J228" s="73"/>
      <c r="K228" s="86"/>
      <c r="L228" s="86"/>
      <c r="M228" s="205"/>
      <c r="N228" s="86"/>
      <c r="O228" s="67"/>
      <c r="P228" s="67"/>
      <c r="Q228" s="67"/>
    </row>
    <row r="229" spans="2:17" x14ac:dyDescent="0.2">
      <c r="B229" s="86"/>
      <c r="C229" s="73"/>
      <c r="D229" s="73"/>
      <c r="E229" s="86"/>
      <c r="F229" s="86"/>
      <c r="G229" s="205"/>
      <c r="H229" s="86"/>
      <c r="I229" s="73"/>
      <c r="J229" s="73"/>
      <c r="K229" s="86"/>
      <c r="L229" s="86"/>
      <c r="M229" s="205"/>
      <c r="N229" s="86"/>
      <c r="O229" s="67"/>
      <c r="P229" s="67"/>
      <c r="Q229" s="67"/>
    </row>
    <row r="230" spans="2:17" x14ac:dyDescent="0.2">
      <c r="B230" s="86"/>
      <c r="C230" s="73"/>
      <c r="D230" s="73"/>
      <c r="E230" s="86"/>
      <c r="F230" s="86"/>
      <c r="G230" s="205"/>
      <c r="H230" s="86"/>
      <c r="I230" s="73"/>
      <c r="J230" s="73"/>
      <c r="K230" s="86"/>
      <c r="L230" s="86"/>
      <c r="M230" s="205"/>
      <c r="N230" s="86"/>
      <c r="O230" s="67"/>
      <c r="P230" s="67"/>
      <c r="Q230" s="67"/>
    </row>
    <row r="231" spans="2:17" x14ac:dyDescent="0.2">
      <c r="B231" s="86"/>
      <c r="C231" s="73"/>
      <c r="D231" s="73"/>
      <c r="E231" s="86"/>
      <c r="F231" s="86"/>
      <c r="G231" s="205"/>
      <c r="H231" s="86"/>
      <c r="I231" s="73"/>
      <c r="J231" s="73"/>
      <c r="K231" s="86"/>
      <c r="L231" s="86"/>
      <c r="M231" s="205"/>
      <c r="N231" s="86"/>
      <c r="O231" s="67"/>
      <c r="P231" s="67"/>
      <c r="Q231" s="67"/>
    </row>
    <row r="232" spans="2:17" x14ac:dyDescent="0.2">
      <c r="B232" s="86"/>
      <c r="C232" s="73"/>
      <c r="D232" s="73"/>
      <c r="E232" s="86"/>
      <c r="F232" s="86"/>
      <c r="G232" s="205"/>
      <c r="H232" s="86"/>
      <c r="I232" s="73"/>
      <c r="J232" s="73"/>
      <c r="K232" s="86"/>
      <c r="L232" s="86"/>
      <c r="M232" s="205"/>
      <c r="N232" s="86"/>
      <c r="O232" s="67"/>
      <c r="P232" s="67"/>
      <c r="Q232" s="67"/>
    </row>
    <row r="233" spans="2:17" x14ac:dyDescent="0.2">
      <c r="B233" s="86"/>
      <c r="C233" s="73"/>
      <c r="D233" s="73"/>
      <c r="E233" s="86"/>
      <c r="F233" s="86"/>
      <c r="G233" s="205"/>
      <c r="H233" s="86"/>
      <c r="I233" s="73"/>
      <c r="J233" s="73"/>
      <c r="K233" s="86"/>
      <c r="L233" s="86"/>
      <c r="M233" s="205"/>
      <c r="N233" s="86"/>
      <c r="O233" s="67"/>
      <c r="P233" s="67"/>
      <c r="Q233" s="67"/>
    </row>
    <row r="234" spans="2:17" x14ac:dyDescent="0.2">
      <c r="B234" s="86"/>
      <c r="C234" s="73"/>
      <c r="D234" s="73"/>
      <c r="E234" s="86"/>
      <c r="F234" s="86"/>
      <c r="G234" s="205"/>
      <c r="H234" s="86"/>
      <c r="I234" s="73"/>
      <c r="J234" s="73"/>
      <c r="K234" s="86"/>
      <c r="L234" s="86"/>
      <c r="M234" s="205"/>
      <c r="N234" s="86"/>
      <c r="O234" s="67"/>
      <c r="P234" s="67"/>
      <c r="Q234" s="67"/>
    </row>
    <row r="235" spans="2:17" x14ac:dyDescent="0.2">
      <c r="B235" s="86"/>
      <c r="C235" s="73"/>
      <c r="D235" s="73"/>
      <c r="E235" s="86"/>
      <c r="F235" s="86"/>
      <c r="G235" s="205"/>
      <c r="H235" s="86"/>
      <c r="I235" s="73"/>
      <c r="J235" s="73"/>
      <c r="K235" s="86"/>
      <c r="L235" s="86"/>
      <c r="M235" s="205"/>
      <c r="N235" s="86"/>
      <c r="O235" s="67"/>
      <c r="P235" s="67"/>
      <c r="Q235" s="67"/>
    </row>
    <row r="236" spans="2:17" x14ac:dyDescent="0.2">
      <c r="B236" s="86"/>
      <c r="C236" s="73"/>
      <c r="D236" s="73"/>
      <c r="E236" s="86"/>
      <c r="F236" s="86"/>
      <c r="G236" s="205"/>
      <c r="H236" s="86"/>
      <c r="I236" s="73"/>
      <c r="J236" s="73"/>
      <c r="K236" s="86"/>
      <c r="L236" s="86"/>
      <c r="M236" s="205"/>
      <c r="N236" s="86"/>
      <c r="O236" s="67"/>
      <c r="P236" s="67"/>
      <c r="Q236" s="67"/>
    </row>
    <row r="237" spans="2:17" x14ac:dyDescent="0.2">
      <c r="B237" s="86"/>
      <c r="C237" s="73"/>
      <c r="D237" s="73"/>
      <c r="E237" s="86"/>
      <c r="F237" s="86"/>
      <c r="G237" s="205"/>
      <c r="H237" s="86"/>
      <c r="I237" s="73"/>
      <c r="J237" s="73"/>
      <c r="K237" s="86"/>
      <c r="L237" s="86"/>
      <c r="M237" s="205"/>
      <c r="N237" s="86"/>
      <c r="O237" s="67"/>
      <c r="P237" s="67"/>
      <c r="Q237" s="67"/>
    </row>
    <row r="238" spans="2:17" x14ac:dyDescent="0.2">
      <c r="B238" s="86"/>
      <c r="C238" s="73"/>
      <c r="D238" s="73"/>
      <c r="E238" s="86"/>
      <c r="F238" s="86"/>
      <c r="G238" s="205"/>
      <c r="H238" s="86"/>
      <c r="I238" s="73"/>
      <c r="J238" s="73"/>
      <c r="K238" s="86"/>
      <c r="L238" s="86"/>
      <c r="M238" s="205"/>
      <c r="N238" s="86"/>
      <c r="O238" s="67"/>
      <c r="P238" s="67"/>
      <c r="Q238" s="67"/>
    </row>
    <row r="239" spans="2:17" x14ac:dyDescent="0.2">
      <c r="B239" s="86"/>
      <c r="C239" s="73"/>
      <c r="D239" s="73"/>
      <c r="E239" s="86"/>
      <c r="F239" s="86"/>
      <c r="G239" s="205"/>
      <c r="H239" s="86"/>
      <c r="I239" s="73"/>
      <c r="J239" s="73"/>
      <c r="K239" s="86"/>
      <c r="L239" s="86"/>
      <c r="M239" s="205"/>
      <c r="N239" s="86"/>
      <c r="O239" s="67"/>
      <c r="P239" s="67"/>
      <c r="Q239" s="67"/>
    </row>
    <row r="240" spans="2:17" x14ac:dyDescent="0.2">
      <c r="B240" s="86"/>
      <c r="C240" s="73"/>
      <c r="D240" s="73"/>
      <c r="E240" s="86"/>
      <c r="F240" s="86"/>
      <c r="G240" s="205"/>
      <c r="H240" s="86"/>
      <c r="I240" s="73"/>
      <c r="J240" s="73"/>
      <c r="K240" s="86"/>
      <c r="L240" s="86"/>
      <c r="M240" s="205"/>
      <c r="N240" s="86"/>
      <c r="O240" s="67"/>
      <c r="P240" s="67"/>
      <c r="Q240" s="67"/>
    </row>
    <row r="241" spans="2:17" x14ac:dyDescent="0.2">
      <c r="B241" s="86"/>
      <c r="C241" s="73"/>
      <c r="D241" s="73"/>
      <c r="E241" s="86"/>
      <c r="F241" s="86"/>
      <c r="G241" s="205"/>
      <c r="H241" s="86"/>
      <c r="I241" s="73"/>
      <c r="J241" s="73"/>
      <c r="K241" s="86"/>
      <c r="L241" s="86"/>
      <c r="M241" s="205"/>
      <c r="N241" s="86"/>
      <c r="O241" s="67"/>
      <c r="P241" s="67"/>
      <c r="Q241" s="67"/>
    </row>
    <row r="242" spans="2:17" x14ac:dyDescent="0.2">
      <c r="B242" s="86"/>
      <c r="C242" s="73"/>
      <c r="D242" s="73"/>
      <c r="E242" s="86"/>
      <c r="F242" s="86"/>
      <c r="G242" s="205"/>
      <c r="H242" s="86"/>
      <c r="I242" s="73"/>
      <c r="J242" s="73"/>
      <c r="K242" s="86"/>
      <c r="L242" s="86"/>
      <c r="M242" s="205"/>
      <c r="N242" s="86"/>
      <c r="O242" s="67"/>
      <c r="P242" s="67"/>
      <c r="Q242" s="67"/>
    </row>
    <row r="243" spans="2:17" x14ac:dyDescent="0.2">
      <c r="B243" s="86"/>
      <c r="C243" s="73"/>
      <c r="D243" s="73"/>
      <c r="E243" s="86"/>
      <c r="F243" s="86"/>
      <c r="G243" s="205"/>
      <c r="H243" s="86"/>
      <c r="I243" s="73"/>
      <c r="J243" s="73"/>
      <c r="K243" s="86"/>
      <c r="L243" s="86"/>
      <c r="M243" s="205"/>
      <c r="N243" s="86"/>
      <c r="O243" s="67"/>
      <c r="P243" s="67"/>
      <c r="Q243" s="67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50" bestFit="1" customWidth="1"/>
    <col min="2" max="2" width="12.7109375" style="69" bestFit="1" customWidth="1"/>
    <col min="3" max="4" width="12.42578125" style="55" bestFit="1" customWidth="1"/>
    <col min="5" max="5" width="13.42578125" style="69" bestFit="1" customWidth="1"/>
    <col min="6" max="6" width="14.42578125" style="69" bestFit="1" customWidth="1"/>
    <col min="7" max="7" width="10.7109375" style="185" bestFit="1" customWidth="1"/>
    <col min="8" max="8" width="12.7109375" style="69" bestFit="1" customWidth="1"/>
    <col min="9" max="10" width="12.42578125" style="55" bestFit="1" customWidth="1"/>
    <col min="11" max="12" width="14.42578125" style="69" bestFit="1" customWidth="1"/>
    <col min="13" max="13" width="10.7109375" style="185" bestFit="1" customWidth="1"/>
    <col min="14" max="14" width="16.140625" style="69" bestFit="1" customWidth="1"/>
    <col min="15" max="16384" width="9.140625" style="50"/>
  </cols>
  <sheetData>
    <row r="2" spans="1:19" ht="18.75" x14ac:dyDescent="0.3">
      <c r="A2" s="5" t="s">
        <v>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7"/>
      <c r="P2" s="67"/>
      <c r="Q2" s="67"/>
      <c r="R2" s="67"/>
      <c r="S2" s="67"/>
    </row>
    <row r="3" spans="1:19" x14ac:dyDescent="0.2">
      <c r="A3" s="167"/>
    </row>
    <row r="4" spans="1:19" s="157" customFormat="1" x14ac:dyDescent="0.2">
      <c r="B4" s="228"/>
      <c r="C4" s="161"/>
      <c r="D4" s="161"/>
      <c r="E4" s="228"/>
      <c r="F4" s="228"/>
      <c r="G4" s="101"/>
      <c r="H4" s="228"/>
      <c r="I4" s="161"/>
      <c r="J4" s="161"/>
      <c r="K4" s="228"/>
      <c r="L4" s="228"/>
      <c r="M4" s="101"/>
      <c r="N4" s="157" t="str">
        <f>VALVAL</f>
        <v>тис. одиниць</v>
      </c>
    </row>
    <row r="5" spans="1:19" s="190" customFormat="1" x14ac:dyDescent="0.2">
      <c r="A5" s="64"/>
      <c r="B5" s="281">
        <v>42369</v>
      </c>
      <c r="C5" s="282"/>
      <c r="D5" s="282"/>
      <c r="E5" s="282"/>
      <c r="F5" s="282"/>
      <c r="G5" s="283"/>
      <c r="H5" s="281">
        <v>42400</v>
      </c>
      <c r="I5" s="282"/>
      <c r="J5" s="282"/>
      <c r="K5" s="282"/>
      <c r="L5" s="282"/>
      <c r="M5" s="283"/>
      <c r="N5" s="136"/>
    </row>
    <row r="6" spans="1:19" s="129" customFormat="1" x14ac:dyDescent="0.2">
      <c r="A6" s="53"/>
      <c r="B6" s="25" t="s">
        <v>64</v>
      </c>
      <c r="C6" s="10" t="s">
        <v>110</v>
      </c>
      <c r="D6" s="10" t="s">
        <v>43</v>
      </c>
      <c r="E6" s="25" t="s">
        <v>173</v>
      </c>
      <c r="F6" s="25" t="s">
        <v>3</v>
      </c>
      <c r="G6" s="127" t="s">
        <v>67</v>
      </c>
      <c r="H6" s="25" t="s">
        <v>64</v>
      </c>
      <c r="I6" s="10" t="s">
        <v>110</v>
      </c>
      <c r="J6" s="10" t="s">
        <v>43</v>
      </c>
      <c r="K6" s="25" t="s">
        <v>173</v>
      </c>
      <c r="L6" s="25" t="s">
        <v>3</v>
      </c>
      <c r="M6" s="127" t="s">
        <v>67</v>
      </c>
      <c r="N6" s="25" t="s">
        <v>149</v>
      </c>
    </row>
    <row r="7" spans="1:19" s="107" customFormat="1" ht="15" x14ac:dyDescent="0.2">
      <c r="A7" s="44" t="s">
        <v>172</v>
      </c>
      <c r="B7" s="151"/>
      <c r="C7" s="139"/>
      <c r="D7" s="139"/>
      <c r="E7" s="151">
        <f t="shared" ref="E7:G7" si="0">SUM(E8:E24)</f>
        <v>65488566.161960006</v>
      </c>
      <c r="F7" s="151">
        <f t="shared" si="0"/>
        <v>1571769268.7627997</v>
      </c>
      <c r="G7" s="38">
        <f t="shared" si="0"/>
        <v>0.99999900000000008</v>
      </c>
      <c r="H7" s="151"/>
      <c r="I7" s="139"/>
      <c r="J7" s="139"/>
      <c r="K7" s="151">
        <f t="shared" ref="K7:N7" si="1">SUM(K8:K24)</f>
        <v>65410291.921960004</v>
      </c>
      <c r="L7" s="151">
        <f t="shared" si="1"/>
        <v>1645184552.6490998</v>
      </c>
      <c r="M7" s="38">
        <f t="shared" si="1"/>
        <v>0.99999999999999989</v>
      </c>
      <c r="N7" s="151">
        <f t="shared" si="1"/>
        <v>7.7249404789592191E-19</v>
      </c>
    </row>
    <row r="8" spans="1:19" s="118" customFormat="1" x14ac:dyDescent="0.2">
      <c r="A8" s="229" t="s">
        <v>35</v>
      </c>
      <c r="B8" s="131">
        <v>29083062.508370001</v>
      </c>
      <c r="C8" s="117">
        <v>1</v>
      </c>
      <c r="D8" s="117">
        <v>24.000667</v>
      </c>
      <c r="E8" s="131">
        <v>29083062.508370001</v>
      </c>
      <c r="F8" s="131">
        <v>698012898.60367</v>
      </c>
      <c r="G8" s="18">
        <v>0.44409399999999999</v>
      </c>
      <c r="H8" s="131">
        <v>29428857.605919998</v>
      </c>
      <c r="I8" s="117">
        <v>1</v>
      </c>
      <c r="J8" s="117">
        <v>25.151769000000002</v>
      </c>
      <c r="K8" s="131">
        <v>29428857.605919998</v>
      </c>
      <c r="L8" s="131">
        <v>740187828.43804002</v>
      </c>
      <c r="M8" s="18">
        <v>0.44991199999999998</v>
      </c>
      <c r="N8" s="131">
        <v>5.8180000000000003E-3</v>
      </c>
    </row>
    <row r="9" spans="1:19" x14ac:dyDescent="0.2">
      <c r="A9" s="155" t="s">
        <v>145</v>
      </c>
      <c r="B9" s="90">
        <v>3553464.90448</v>
      </c>
      <c r="C9" s="80">
        <v>1.0926</v>
      </c>
      <c r="D9" s="80">
        <v>26.223129</v>
      </c>
      <c r="E9" s="90">
        <v>3882515.78951</v>
      </c>
      <c r="F9" s="90">
        <v>93182968.587149993</v>
      </c>
      <c r="G9" s="209">
        <v>5.9284999999999997E-2</v>
      </c>
      <c r="H9" s="90">
        <v>3556532.1283800001</v>
      </c>
      <c r="I9" s="80">
        <v>1.0903</v>
      </c>
      <c r="J9" s="80">
        <v>27.422974</v>
      </c>
      <c r="K9" s="90">
        <v>3877687.0162599999</v>
      </c>
      <c r="L9" s="90">
        <v>97530688.086720005</v>
      </c>
      <c r="M9" s="209">
        <v>5.9283000000000002E-2</v>
      </c>
      <c r="N9" s="90">
        <v>-3.0000000000000001E-6</v>
      </c>
      <c r="O9" s="67"/>
      <c r="P9" s="67"/>
      <c r="Q9" s="67"/>
    </row>
    <row r="10" spans="1:19" x14ac:dyDescent="0.2">
      <c r="A10" s="155" t="s">
        <v>91</v>
      </c>
      <c r="B10" s="90">
        <v>400000</v>
      </c>
      <c r="C10" s="80">
        <v>0.72019</v>
      </c>
      <c r="D10" s="80">
        <v>17.285036000000002</v>
      </c>
      <c r="E10" s="90">
        <v>288075.92722000001</v>
      </c>
      <c r="F10" s="90">
        <v>6914014.4000000004</v>
      </c>
      <c r="G10" s="209">
        <v>4.3990000000000001E-3</v>
      </c>
      <c r="H10" s="90">
        <v>400000</v>
      </c>
      <c r="I10" s="80">
        <v>0.70996899999999996</v>
      </c>
      <c r="J10" s="80">
        <v>17.856985999999999</v>
      </c>
      <c r="K10" s="90">
        <v>283987.75449999998</v>
      </c>
      <c r="L10" s="90">
        <v>7142794.4000000004</v>
      </c>
      <c r="M10" s="209">
        <v>4.3420000000000004E-3</v>
      </c>
      <c r="N10" s="90">
        <v>-5.7000000000000003E-5</v>
      </c>
      <c r="O10" s="67"/>
      <c r="P10" s="67"/>
      <c r="Q10" s="67"/>
    </row>
    <row r="11" spans="1:19" x14ac:dyDescent="0.2">
      <c r="A11" s="155" t="s">
        <v>62</v>
      </c>
      <c r="B11" s="90">
        <v>9010213.4069999997</v>
      </c>
      <c r="C11" s="80">
        <v>1.385731</v>
      </c>
      <c r="D11" s="80">
        <v>33.258457999999997</v>
      </c>
      <c r="E11" s="90">
        <v>12485728.174459999</v>
      </c>
      <c r="F11" s="90">
        <v>299665804.16775</v>
      </c>
      <c r="G11" s="209">
        <v>0.19065499999999999</v>
      </c>
      <c r="H11" s="90">
        <v>9010213.4069999997</v>
      </c>
      <c r="I11" s="80">
        <v>1.3804970000000001</v>
      </c>
      <c r="J11" s="80">
        <v>34.721932000000002</v>
      </c>
      <c r="K11" s="90">
        <v>12438569.12105</v>
      </c>
      <c r="L11" s="90">
        <v>312852017.22333997</v>
      </c>
      <c r="M11" s="209">
        <v>0.190162</v>
      </c>
      <c r="N11" s="90">
        <v>-4.9299999999999995E-4</v>
      </c>
      <c r="O11" s="67"/>
      <c r="P11" s="67"/>
      <c r="Q11" s="67"/>
    </row>
    <row r="12" spans="1:19" x14ac:dyDescent="0.2">
      <c r="A12" s="155" t="s">
        <v>157</v>
      </c>
      <c r="B12" s="90">
        <v>468384736.65564001</v>
      </c>
      <c r="C12" s="80">
        <v>4.1666000000000002E-2</v>
      </c>
      <c r="D12" s="80">
        <v>1</v>
      </c>
      <c r="E12" s="90">
        <v>19515488.326000001</v>
      </c>
      <c r="F12" s="90">
        <v>468384736.65564001</v>
      </c>
      <c r="G12" s="209">
        <v>0.29799799999999999</v>
      </c>
      <c r="H12" s="90">
        <v>481513430.94137001</v>
      </c>
      <c r="I12" s="80">
        <v>3.9759000000000003E-2</v>
      </c>
      <c r="J12" s="80">
        <v>1</v>
      </c>
      <c r="K12" s="90">
        <v>19144316.685460001</v>
      </c>
      <c r="L12" s="90">
        <v>481513430.94137001</v>
      </c>
      <c r="M12" s="209">
        <v>0.29268</v>
      </c>
      <c r="N12" s="90">
        <v>-5.3179999999999998E-3</v>
      </c>
      <c r="O12" s="67"/>
      <c r="P12" s="67"/>
      <c r="Q12" s="67"/>
    </row>
    <row r="13" spans="1:19" x14ac:dyDescent="0.2">
      <c r="A13" s="155" t="s">
        <v>129</v>
      </c>
      <c r="B13" s="90">
        <v>28160662</v>
      </c>
      <c r="C13" s="80">
        <v>8.2990000000000008E-3</v>
      </c>
      <c r="D13" s="80">
        <v>0.19917299999999999</v>
      </c>
      <c r="E13" s="90">
        <v>233695.43640000001</v>
      </c>
      <c r="F13" s="90">
        <v>5608846.3485899996</v>
      </c>
      <c r="G13" s="209">
        <v>3.568E-3</v>
      </c>
      <c r="H13" s="90">
        <v>28160662</v>
      </c>
      <c r="I13" s="80">
        <v>8.4119999999999993E-3</v>
      </c>
      <c r="J13" s="80">
        <v>0.211564</v>
      </c>
      <c r="K13" s="90">
        <v>236873.73877</v>
      </c>
      <c r="L13" s="90">
        <v>5957793.55963</v>
      </c>
      <c r="M13" s="209">
        <v>3.6210000000000001E-3</v>
      </c>
      <c r="N13" s="90">
        <v>5.3000000000000001E-5</v>
      </c>
      <c r="O13" s="67"/>
      <c r="P13" s="67"/>
      <c r="Q13" s="67"/>
    </row>
    <row r="14" spans="1:19" x14ac:dyDescent="0.2">
      <c r="B14" s="86"/>
      <c r="C14" s="73"/>
      <c r="D14" s="73"/>
      <c r="E14" s="86"/>
      <c r="F14" s="86"/>
      <c r="G14" s="205"/>
      <c r="H14" s="86"/>
      <c r="I14" s="73"/>
      <c r="J14" s="73"/>
      <c r="K14" s="86"/>
      <c r="L14" s="86"/>
      <c r="M14" s="205"/>
      <c r="N14" s="86"/>
      <c r="O14" s="67"/>
      <c r="P14" s="67"/>
      <c r="Q14" s="67"/>
    </row>
    <row r="15" spans="1:19" x14ac:dyDescent="0.2">
      <c r="B15" s="86"/>
      <c r="C15" s="73"/>
      <c r="D15" s="73"/>
      <c r="E15" s="86"/>
      <c r="F15" s="86"/>
      <c r="G15" s="205"/>
      <c r="H15" s="86"/>
      <c r="I15" s="73"/>
      <c r="J15" s="73"/>
      <c r="K15" s="86"/>
      <c r="L15" s="86"/>
      <c r="M15" s="205"/>
      <c r="N15" s="86"/>
      <c r="O15" s="67"/>
      <c r="P15" s="67"/>
      <c r="Q15" s="67"/>
    </row>
    <row r="16" spans="1:19" x14ac:dyDescent="0.2">
      <c r="B16" s="86"/>
      <c r="C16" s="73"/>
      <c r="D16" s="73"/>
      <c r="E16" s="86"/>
      <c r="F16" s="86"/>
      <c r="G16" s="205"/>
      <c r="H16" s="86"/>
      <c r="I16" s="73"/>
      <c r="J16" s="73"/>
      <c r="K16" s="86"/>
      <c r="L16" s="86"/>
      <c r="M16" s="205"/>
      <c r="N16" s="86"/>
      <c r="O16" s="67"/>
      <c r="P16" s="67"/>
      <c r="Q16" s="67"/>
    </row>
    <row r="17" spans="1:19" x14ac:dyDescent="0.2">
      <c r="B17" s="86"/>
      <c r="C17" s="73"/>
      <c r="D17" s="73"/>
      <c r="E17" s="86"/>
      <c r="F17" s="86"/>
      <c r="G17" s="205"/>
      <c r="H17" s="86"/>
      <c r="I17" s="73"/>
      <c r="J17" s="73"/>
      <c r="K17" s="86"/>
      <c r="L17" s="86"/>
      <c r="M17" s="205"/>
      <c r="N17" s="86"/>
      <c r="O17" s="67"/>
      <c r="P17" s="67"/>
      <c r="Q17" s="67"/>
    </row>
    <row r="18" spans="1:19" x14ac:dyDescent="0.2">
      <c r="B18" s="86"/>
      <c r="C18" s="73"/>
      <c r="D18" s="73"/>
      <c r="E18" s="86"/>
      <c r="F18" s="86"/>
      <c r="G18" s="205"/>
      <c r="H18" s="86"/>
      <c r="I18" s="73"/>
      <c r="J18" s="73"/>
      <c r="K18" s="86"/>
      <c r="L18" s="86"/>
      <c r="M18" s="205"/>
      <c r="N18" s="86"/>
      <c r="O18" s="67"/>
      <c r="P18" s="67"/>
      <c r="Q18" s="67"/>
    </row>
    <row r="19" spans="1:19" x14ac:dyDescent="0.2">
      <c r="B19" s="86"/>
      <c r="C19" s="73"/>
      <c r="D19" s="73"/>
      <c r="E19" s="86"/>
      <c r="F19" s="86"/>
      <c r="G19" s="205"/>
      <c r="H19" s="86"/>
      <c r="I19" s="73"/>
      <c r="J19" s="73"/>
      <c r="K19" s="86"/>
      <c r="L19" s="86"/>
      <c r="M19" s="205"/>
      <c r="N19" s="86"/>
      <c r="O19" s="67"/>
      <c r="P19" s="67"/>
      <c r="Q19" s="67"/>
    </row>
    <row r="20" spans="1:19" x14ac:dyDescent="0.2">
      <c r="B20" s="86"/>
      <c r="C20" s="73"/>
      <c r="D20" s="73"/>
      <c r="E20" s="86"/>
      <c r="F20" s="86"/>
      <c r="G20" s="205"/>
      <c r="H20" s="86"/>
      <c r="I20" s="73"/>
      <c r="J20" s="73"/>
      <c r="K20" s="86"/>
      <c r="L20" s="86"/>
      <c r="M20" s="205"/>
      <c r="N20" s="86"/>
      <c r="O20" s="67"/>
      <c r="P20" s="67"/>
      <c r="Q20" s="67"/>
    </row>
    <row r="21" spans="1:19" x14ac:dyDescent="0.2">
      <c r="B21" s="86"/>
      <c r="C21" s="73"/>
      <c r="D21" s="73"/>
      <c r="E21" s="86"/>
      <c r="F21" s="86"/>
      <c r="G21" s="205"/>
      <c r="H21" s="86"/>
      <c r="I21" s="73"/>
      <c r="J21" s="73"/>
      <c r="K21" s="86"/>
      <c r="L21" s="86"/>
      <c r="M21" s="205"/>
      <c r="N21" s="86"/>
      <c r="O21" s="67"/>
      <c r="P21" s="67"/>
      <c r="Q21" s="67"/>
    </row>
    <row r="22" spans="1:19" x14ac:dyDescent="0.2">
      <c r="B22" s="86"/>
      <c r="C22" s="73"/>
      <c r="D22" s="73"/>
      <c r="E22" s="86"/>
      <c r="F22" s="86"/>
      <c r="G22" s="205"/>
      <c r="H22" s="86"/>
      <c r="I22" s="73"/>
      <c r="J22" s="73"/>
      <c r="K22" s="86"/>
      <c r="L22" s="86"/>
      <c r="M22" s="205"/>
      <c r="N22" s="86"/>
      <c r="O22" s="67"/>
      <c r="P22" s="67"/>
      <c r="Q22" s="67"/>
    </row>
    <row r="23" spans="1:19" x14ac:dyDescent="0.2">
      <c r="B23" s="86"/>
      <c r="C23" s="73"/>
      <c r="D23" s="73"/>
      <c r="E23" s="86"/>
      <c r="F23" s="86"/>
      <c r="G23" s="205"/>
      <c r="H23" s="86"/>
      <c r="I23" s="73"/>
      <c r="J23" s="73"/>
      <c r="K23" s="86"/>
      <c r="L23" s="86"/>
      <c r="M23" s="205"/>
      <c r="N23" s="157" t="str">
        <f>VALVAL</f>
        <v>тис. одиниць</v>
      </c>
      <c r="O23" s="67"/>
      <c r="P23" s="67"/>
      <c r="Q23" s="67"/>
    </row>
    <row r="24" spans="1:19" x14ac:dyDescent="0.2">
      <c r="A24" s="64"/>
      <c r="B24" s="278">
        <v>42369</v>
      </c>
      <c r="C24" s="279"/>
      <c r="D24" s="279"/>
      <c r="E24" s="279"/>
      <c r="F24" s="279"/>
      <c r="G24" s="280"/>
      <c r="H24" s="278">
        <v>42400</v>
      </c>
      <c r="I24" s="279"/>
      <c r="J24" s="279"/>
      <c r="K24" s="279"/>
      <c r="L24" s="279"/>
      <c r="M24" s="280"/>
      <c r="N24" s="136"/>
      <c r="O24" s="190"/>
      <c r="P24" s="190"/>
      <c r="Q24" s="190"/>
      <c r="R24" s="190"/>
      <c r="S24" s="190"/>
    </row>
    <row r="25" spans="1:19" s="196" customFormat="1" x14ac:dyDescent="0.2">
      <c r="A25" s="172"/>
      <c r="B25" s="133" t="s">
        <v>64</v>
      </c>
      <c r="C25" s="78" t="s">
        <v>110</v>
      </c>
      <c r="D25" s="78" t="s">
        <v>43</v>
      </c>
      <c r="E25" s="133" t="s">
        <v>173</v>
      </c>
      <c r="F25" s="133" t="s">
        <v>3</v>
      </c>
      <c r="G25" s="21" t="s">
        <v>67</v>
      </c>
      <c r="H25" s="133" t="s">
        <v>64</v>
      </c>
      <c r="I25" s="78" t="s">
        <v>110</v>
      </c>
      <c r="J25" s="78" t="s">
        <v>43</v>
      </c>
      <c r="K25" s="133" t="s">
        <v>173</v>
      </c>
      <c r="L25" s="133" t="s">
        <v>3</v>
      </c>
      <c r="M25" s="21" t="s">
        <v>67</v>
      </c>
      <c r="N25" s="133" t="s">
        <v>149</v>
      </c>
      <c r="O25" s="210"/>
      <c r="P25" s="210"/>
      <c r="Q25" s="210"/>
    </row>
    <row r="26" spans="1:19" s="213" customFormat="1" ht="15" x14ac:dyDescent="0.25">
      <c r="A26" s="206" t="s">
        <v>172</v>
      </c>
      <c r="B26" s="39">
        <f t="shared" ref="B26:M26" si="2">B$34+B$27</f>
        <v>538592139.47549009</v>
      </c>
      <c r="C26" s="32">
        <f t="shared" si="2"/>
        <v>7.7684830000000007</v>
      </c>
      <c r="D26" s="32">
        <f t="shared" si="2"/>
        <v>186.44871699999999</v>
      </c>
      <c r="E26" s="39">
        <f t="shared" si="2"/>
        <v>65488566.161959991</v>
      </c>
      <c r="F26" s="39">
        <f t="shared" si="2"/>
        <v>1571769268.7628</v>
      </c>
      <c r="G26" s="199">
        <f t="shared" si="2"/>
        <v>1</v>
      </c>
      <c r="H26" s="39">
        <f t="shared" si="2"/>
        <v>552069696.08266997</v>
      </c>
      <c r="I26" s="32">
        <f t="shared" si="2"/>
        <v>7.7394930000000004</v>
      </c>
      <c r="J26" s="32">
        <f t="shared" si="2"/>
        <v>194.6619</v>
      </c>
      <c r="K26" s="39">
        <f t="shared" si="2"/>
        <v>65410291.921959996</v>
      </c>
      <c r="L26" s="39">
        <f t="shared" si="2"/>
        <v>1645184552.6490998</v>
      </c>
      <c r="M26" s="199">
        <f t="shared" si="2"/>
        <v>1</v>
      </c>
      <c r="N26" s="39">
        <v>0</v>
      </c>
      <c r="O26" s="230"/>
      <c r="P26" s="230"/>
      <c r="Q26" s="230"/>
    </row>
    <row r="27" spans="1:19" s="103" customFormat="1" ht="15" x14ac:dyDescent="0.25">
      <c r="A27" s="72" t="s">
        <v>74</v>
      </c>
      <c r="B27" s="226">
        <f t="shared" ref="B27:M27" si="3">SUM(B$28:B$33)</f>
        <v>509638438.85827005</v>
      </c>
      <c r="C27" s="211">
        <f t="shared" si="3"/>
        <v>4.2484860000000007</v>
      </c>
      <c r="D27" s="211">
        <f t="shared" si="3"/>
        <v>101.966463</v>
      </c>
      <c r="E27" s="226">
        <f t="shared" si="3"/>
        <v>55575985.078349993</v>
      </c>
      <c r="F27" s="226">
        <f t="shared" si="3"/>
        <v>1333860711.06358</v>
      </c>
      <c r="G27" s="98">
        <f t="shared" si="3"/>
        <v>0.84863599999999995</v>
      </c>
      <c r="H27" s="226">
        <f t="shared" si="3"/>
        <v>523196128.31682003</v>
      </c>
      <c r="I27" s="211">
        <f t="shared" si="3"/>
        <v>4.2289370000000002</v>
      </c>
      <c r="J27" s="211">
        <f t="shared" si="3"/>
        <v>106.365225</v>
      </c>
      <c r="K27" s="226">
        <f t="shared" si="3"/>
        <v>55342637.526189998</v>
      </c>
      <c r="L27" s="226">
        <f t="shared" si="3"/>
        <v>1391965234.9158099</v>
      </c>
      <c r="M27" s="98">
        <f t="shared" si="3"/>
        <v>0.84608399999999995</v>
      </c>
      <c r="N27" s="226">
        <v>-2.5509999999999999E-3</v>
      </c>
      <c r="O27" s="115"/>
      <c r="P27" s="115"/>
      <c r="Q27" s="115"/>
    </row>
    <row r="28" spans="1:19" s="231" customFormat="1" outlineLevel="1" x14ac:dyDescent="0.2">
      <c r="A28" s="70" t="s">
        <v>35</v>
      </c>
      <c r="B28" s="22">
        <v>25616869.826979998</v>
      </c>
      <c r="C28" s="7">
        <v>1</v>
      </c>
      <c r="D28" s="7">
        <v>24.000667</v>
      </c>
      <c r="E28" s="22">
        <v>25616869.826979998</v>
      </c>
      <c r="F28" s="22">
        <v>614821962.29977</v>
      </c>
      <c r="G28" s="125">
        <v>0.39116600000000001</v>
      </c>
      <c r="H28" s="22">
        <v>25733590.36163</v>
      </c>
      <c r="I28" s="7">
        <v>1</v>
      </c>
      <c r="J28" s="7">
        <v>25.151769000000002</v>
      </c>
      <c r="K28" s="22">
        <v>25733590.36163</v>
      </c>
      <c r="L28" s="22">
        <v>647245320.31639004</v>
      </c>
      <c r="M28" s="125">
        <v>0.39341799999999999</v>
      </c>
      <c r="N28" s="22">
        <v>2.2529999999999998E-3</v>
      </c>
      <c r="O28" s="11"/>
      <c r="P28" s="11"/>
      <c r="Q28" s="11"/>
    </row>
    <row r="29" spans="1:19" outlineLevel="1" x14ac:dyDescent="0.2">
      <c r="A29" s="122" t="s">
        <v>145</v>
      </c>
      <c r="B29" s="90">
        <v>3452735.28119</v>
      </c>
      <c r="C29" s="80">
        <v>1.0926</v>
      </c>
      <c r="D29" s="80">
        <v>26.223129</v>
      </c>
      <c r="E29" s="90">
        <v>3772458.6021099999</v>
      </c>
      <c r="F29" s="90">
        <v>90541522.681500003</v>
      </c>
      <c r="G29" s="209">
        <v>5.7605000000000003E-2</v>
      </c>
      <c r="H29" s="90">
        <v>3455802.5050900001</v>
      </c>
      <c r="I29" s="80">
        <v>1.0903</v>
      </c>
      <c r="J29" s="80">
        <v>27.422974</v>
      </c>
      <c r="K29" s="90">
        <v>3767861.5069400002</v>
      </c>
      <c r="L29" s="90">
        <v>94768382.246209994</v>
      </c>
      <c r="M29" s="209">
        <v>5.7603000000000001E-2</v>
      </c>
      <c r="N29" s="90">
        <v>-9.9999999999999995E-7</v>
      </c>
      <c r="O29" s="67"/>
      <c r="P29" s="67"/>
      <c r="Q29" s="67"/>
    </row>
    <row r="30" spans="1:19" outlineLevel="1" x14ac:dyDescent="0.2">
      <c r="A30" s="122" t="s">
        <v>91</v>
      </c>
      <c r="B30" s="90">
        <v>400000</v>
      </c>
      <c r="C30" s="80">
        <v>0.72019</v>
      </c>
      <c r="D30" s="80">
        <v>17.285036000000002</v>
      </c>
      <c r="E30" s="90">
        <v>288075.92722000001</v>
      </c>
      <c r="F30" s="90">
        <v>6914014.4000000004</v>
      </c>
      <c r="G30" s="209">
        <v>4.3990000000000001E-3</v>
      </c>
      <c r="H30" s="90">
        <v>400000</v>
      </c>
      <c r="I30" s="80">
        <v>0.70996899999999996</v>
      </c>
      <c r="J30" s="80">
        <v>17.856985999999999</v>
      </c>
      <c r="K30" s="90">
        <v>283987.75449999998</v>
      </c>
      <c r="L30" s="90">
        <v>7142794.4000000004</v>
      </c>
      <c r="M30" s="209">
        <v>4.3420000000000004E-3</v>
      </c>
      <c r="N30" s="90">
        <v>-5.7000000000000003E-5</v>
      </c>
      <c r="O30" s="67"/>
      <c r="P30" s="67"/>
      <c r="Q30" s="67"/>
    </row>
    <row r="31" spans="1:19" outlineLevel="1" x14ac:dyDescent="0.2">
      <c r="A31" s="122" t="s">
        <v>62</v>
      </c>
      <c r="B31" s="90">
        <v>5082890</v>
      </c>
      <c r="C31" s="80">
        <v>1.385731</v>
      </c>
      <c r="D31" s="80">
        <v>33.258457999999997</v>
      </c>
      <c r="E31" s="90">
        <v>7043516.06494</v>
      </c>
      <c r="F31" s="90">
        <v>169049083.58362001</v>
      </c>
      <c r="G31" s="209">
        <v>0.107553</v>
      </c>
      <c r="H31" s="90">
        <v>5082890</v>
      </c>
      <c r="I31" s="80">
        <v>1.3804970000000001</v>
      </c>
      <c r="J31" s="80">
        <v>34.721932000000002</v>
      </c>
      <c r="K31" s="90">
        <v>7016912.4463299997</v>
      </c>
      <c r="L31" s="90">
        <v>176487760.94348001</v>
      </c>
      <c r="M31" s="209">
        <v>0.107275</v>
      </c>
      <c r="N31" s="90">
        <v>-2.7799999999999998E-4</v>
      </c>
      <c r="O31" s="67"/>
      <c r="P31" s="67"/>
      <c r="Q31" s="67"/>
    </row>
    <row r="32" spans="1:19" outlineLevel="1" x14ac:dyDescent="0.2">
      <c r="A32" s="122" t="s">
        <v>157</v>
      </c>
      <c r="B32" s="90">
        <v>446925281.75010002</v>
      </c>
      <c r="C32" s="80">
        <v>4.1666000000000002E-2</v>
      </c>
      <c r="D32" s="80">
        <v>1</v>
      </c>
      <c r="E32" s="90">
        <v>18621369.220699999</v>
      </c>
      <c r="F32" s="90">
        <v>446925281.75010002</v>
      </c>
      <c r="G32" s="209">
        <v>0.28434500000000001</v>
      </c>
      <c r="H32" s="90">
        <v>460363183.4501</v>
      </c>
      <c r="I32" s="80">
        <v>3.9759000000000003E-2</v>
      </c>
      <c r="J32" s="80">
        <v>1</v>
      </c>
      <c r="K32" s="90">
        <v>18303411.71802</v>
      </c>
      <c r="L32" s="90">
        <v>460363183.4501</v>
      </c>
      <c r="M32" s="209">
        <v>0.27982499999999999</v>
      </c>
      <c r="N32" s="90">
        <v>-4.5209999999999998E-3</v>
      </c>
      <c r="O32" s="67"/>
      <c r="P32" s="67"/>
      <c r="Q32" s="67"/>
    </row>
    <row r="33" spans="1:17" outlineLevel="1" x14ac:dyDescent="0.2">
      <c r="A33" s="122" t="s">
        <v>129</v>
      </c>
      <c r="B33" s="90">
        <v>28160662</v>
      </c>
      <c r="C33" s="80">
        <v>8.2990000000000008E-3</v>
      </c>
      <c r="D33" s="80">
        <v>0.19917299999999999</v>
      </c>
      <c r="E33" s="90">
        <v>233695.43640000001</v>
      </c>
      <c r="F33" s="90">
        <v>5608846.3485899996</v>
      </c>
      <c r="G33" s="209">
        <v>3.568E-3</v>
      </c>
      <c r="H33" s="90">
        <v>28160662</v>
      </c>
      <c r="I33" s="80">
        <v>8.4119999999999993E-3</v>
      </c>
      <c r="J33" s="80">
        <v>0.211564</v>
      </c>
      <c r="K33" s="90">
        <v>236873.73877</v>
      </c>
      <c r="L33" s="90">
        <v>5957793.55963</v>
      </c>
      <c r="M33" s="209">
        <v>3.6210000000000001E-3</v>
      </c>
      <c r="N33" s="90">
        <v>5.3000000000000001E-5</v>
      </c>
      <c r="O33" s="67"/>
      <c r="P33" s="67"/>
      <c r="Q33" s="67"/>
    </row>
    <row r="34" spans="1:17" ht="15" x14ac:dyDescent="0.25">
      <c r="A34" s="169" t="s">
        <v>114</v>
      </c>
      <c r="B34" s="105">
        <f t="shared" ref="B34:M34" si="4">SUM(B$35:B$38)</f>
        <v>28953700.617219999</v>
      </c>
      <c r="C34" s="91">
        <f t="shared" si="4"/>
        <v>3.519997</v>
      </c>
      <c r="D34" s="91">
        <f t="shared" si="4"/>
        <v>84.482253999999998</v>
      </c>
      <c r="E34" s="105">
        <f t="shared" si="4"/>
        <v>9912581.0836100001</v>
      </c>
      <c r="F34" s="105">
        <f t="shared" si="4"/>
        <v>237908557.69922</v>
      </c>
      <c r="G34" s="223">
        <f t="shared" si="4"/>
        <v>0.151364</v>
      </c>
      <c r="H34" s="105">
        <f t="shared" si="4"/>
        <v>28873567.76585</v>
      </c>
      <c r="I34" s="91">
        <f t="shared" si="4"/>
        <v>3.5105560000000002</v>
      </c>
      <c r="J34" s="91">
        <f t="shared" si="4"/>
        <v>88.296674999999993</v>
      </c>
      <c r="K34" s="105">
        <f t="shared" si="4"/>
        <v>10067654.39577</v>
      </c>
      <c r="L34" s="105">
        <f t="shared" si="4"/>
        <v>253219317.73328999</v>
      </c>
      <c r="M34" s="223">
        <f t="shared" si="4"/>
        <v>0.15391600000000003</v>
      </c>
      <c r="N34" s="105">
        <v>2.5509999999999999E-3</v>
      </c>
      <c r="O34" s="67"/>
      <c r="P34" s="67"/>
      <c r="Q34" s="67"/>
    </row>
    <row r="35" spans="1:17" outlineLevel="1" x14ac:dyDescent="0.2">
      <c r="A35" s="122" t="s">
        <v>35</v>
      </c>
      <c r="B35" s="90">
        <v>3466192.68139</v>
      </c>
      <c r="C35" s="80">
        <v>1</v>
      </c>
      <c r="D35" s="80">
        <v>24.000667</v>
      </c>
      <c r="E35" s="90">
        <v>3466192.68139</v>
      </c>
      <c r="F35" s="90">
        <v>83190936.303900003</v>
      </c>
      <c r="G35" s="209">
        <v>5.2928000000000003E-2</v>
      </c>
      <c r="H35" s="90">
        <v>3695267.2442899998</v>
      </c>
      <c r="I35" s="80">
        <v>1</v>
      </c>
      <c r="J35" s="80">
        <v>25.151769000000002</v>
      </c>
      <c r="K35" s="90">
        <v>3695267.2442899998</v>
      </c>
      <c r="L35" s="90">
        <v>92942508.121649995</v>
      </c>
      <c r="M35" s="209">
        <v>5.6494000000000003E-2</v>
      </c>
      <c r="N35" s="90">
        <v>3.565E-3</v>
      </c>
      <c r="O35" s="67"/>
      <c r="P35" s="67"/>
      <c r="Q35" s="67"/>
    </row>
    <row r="36" spans="1:17" outlineLevel="1" x14ac:dyDescent="0.2">
      <c r="A36" s="122" t="s">
        <v>145</v>
      </c>
      <c r="B36" s="90">
        <v>100729.62329</v>
      </c>
      <c r="C36" s="80">
        <v>1.0926</v>
      </c>
      <c r="D36" s="80">
        <v>26.223129</v>
      </c>
      <c r="E36" s="90">
        <v>110057.1874</v>
      </c>
      <c r="F36" s="90">
        <v>2641445.9056500001</v>
      </c>
      <c r="G36" s="209">
        <v>1.681E-3</v>
      </c>
      <c r="H36" s="90">
        <v>100729.62329</v>
      </c>
      <c r="I36" s="80">
        <v>1.0903</v>
      </c>
      <c r="J36" s="80">
        <v>27.422974</v>
      </c>
      <c r="K36" s="90">
        <v>109825.50932</v>
      </c>
      <c r="L36" s="90">
        <v>2762305.84051</v>
      </c>
      <c r="M36" s="209">
        <v>1.6789999999999999E-3</v>
      </c>
      <c r="N36" s="90">
        <v>-1.9999999999999999E-6</v>
      </c>
      <c r="O36" s="67"/>
      <c r="P36" s="67"/>
      <c r="Q36" s="67"/>
    </row>
    <row r="37" spans="1:17" outlineLevel="1" x14ac:dyDescent="0.2">
      <c r="A37" s="122" t="s">
        <v>62</v>
      </c>
      <c r="B37" s="90">
        <v>3927323.4070000001</v>
      </c>
      <c r="C37" s="80">
        <v>1.385731</v>
      </c>
      <c r="D37" s="80">
        <v>33.258457999999997</v>
      </c>
      <c r="E37" s="90">
        <v>5442212.1095200004</v>
      </c>
      <c r="F37" s="90">
        <v>130616720.58413</v>
      </c>
      <c r="G37" s="209">
        <v>8.3101999999999995E-2</v>
      </c>
      <c r="H37" s="90">
        <v>3927323.4070000001</v>
      </c>
      <c r="I37" s="80">
        <v>1.3804970000000001</v>
      </c>
      <c r="J37" s="80">
        <v>34.721932000000002</v>
      </c>
      <c r="K37" s="90">
        <v>5421656.6747199995</v>
      </c>
      <c r="L37" s="90">
        <v>136364256.27985999</v>
      </c>
      <c r="M37" s="209">
        <v>8.2887000000000002E-2</v>
      </c>
      <c r="N37" s="90">
        <v>-2.1499999999999999E-4</v>
      </c>
      <c r="O37" s="67"/>
      <c r="P37" s="67"/>
      <c r="Q37" s="67"/>
    </row>
    <row r="38" spans="1:17" outlineLevel="1" x14ac:dyDescent="0.2">
      <c r="A38" s="122" t="s">
        <v>157</v>
      </c>
      <c r="B38" s="90">
        <v>21459454.905540001</v>
      </c>
      <c r="C38" s="80">
        <v>4.1666000000000002E-2</v>
      </c>
      <c r="D38" s="80">
        <v>1</v>
      </c>
      <c r="E38" s="90">
        <v>894119.10530000005</v>
      </c>
      <c r="F38" s="90">
        <v>21459454.905540001</v>
      </c>
      <c r="G38" s="209">
        <v>1.3653E-2</v>
      </c>
      <c r="H38" s="90">
        <v>21150247.491269998</v>
      </c>
      <c r="I38" s="80">
        <v>3.9759000000000003E-2</v>
      </c>
      <c r="J38" s="80">
        <v>1</v>
      </c>
      <c r="K38" s="90">
        <v>840904.96744000004</v>
      </c>
      <c r="L38" s="90">
        <v>21150247.491269998</v>
      </c>
      <c r="M38" s="209">
        <v>1.2855999999999999E-2</v>
      </c>
      <c r="N38" s="90">
        <v>-7.9699999999999997E-4</v>
      </c>
      <c r="O38" s="67"/>
      <c r="P38" s="67"/>
      <c r="Q38" s="67"/>
    </row>
    <row r="39" spans="1:17" x14ac:dyDescent="0.2">
      <c r="B39" s="86"/>
      <c r="C39" s="73"/>
      <c r="D39" s="73"/>
      <c r="E39" s="86"/>
      <c r="F39" s="86"/>
      <c r="G39" s="205"/>
      <c r="H39" s="86"/>
      <c r="I39" s="73"/>
      <c r="J39" s="73"/>
      <c r="K39" s="86"/>
      <c r="L39" s="86"/>
      <c r="M39" s="205"/>
      <c r="N39" s="86"/>
      <c r="O39" s="67"/>
      <c r="P39" s="67"/>
      <c r="Q39" s="67"/>
    </row>
    <row r="40" spans="1:17" x14ac:dyDescent="0.2">
      <c r="B40" s="86"/>
      <c r="C40" s="73"/>
      <c r="D40" s="73"/>
      <c r="E40" s="86"/>
      <c r="F40" s="86"/>
      <c r="G40" s="205"/>
      <c r="H40" s="86"/>
      <c r="I40" s="73"/>
      <c r="J40" s="73"/>
      <c r="K40" s="86"/>
      <c r="L40" s="86"/>
      <c r="M40" s="205"/>
      <c r="N40" s="86"/>
      <c r="O40" s="67"/>
      <c r="P40" s="67"/>
      <c r="Q40" s="67"/>
    </row>
    <row r="41" spans="1:17" x14ac:dyDescent="0.2">
      <c r="B41" s="86"/>
      <c r="C41" s="73"/>
      <c r="D41" s="73"/>
      <c r="E41" s="86"/>
      <c r="F41" s="86"/>
      <c r="G41" s="205"/>
      <c r="H41" s="86"/>
      <c r="I41" s="73"/>
      <c r="J41" s="73"/>
      <c r="K41" s="86"/>
      <c r="L41" s="86"/>
      <c r="M41" s="205"/>
      <c r="N41" s="86"/>
      <c r="O41" s="67"/>
      <c r="P41" s="67"/>
      <c r="Q41" s="67"/>
    </row>
    <row r="42" spans="1:17" x14ac:dyDescent="0.2">
      <c r="B42" s="86"/>
      <c r="C42" s="73"/>
      <c r="D42" s="73"/>
      <c r="E42" s="86"/>
      <c r="F42" s="86"/>
      <c r="G42" s="205"/>
      <c r="H42" s="86"/>
      <c r="I42" s="73"/>
      <c r="J42" s="73"/>
      <c r="K42" s="86"/>
      <c r="L42" s="86"/>
      <c r="M42" s="205"/>
      <c r="N42" s="86"/>
      <c r="O42" s="67"/>
      <c r="P42" s="67"/>
      <c r="Q42" s="67"/>
    </row>
    <row r="43" spans="1:17" x14ac:dyDescent="0.2">
      <c r="B43" s="86"/>
      <c r="C43" s="73"/>
      <c r="D43" s="73"/>
      <c r="E43" s="86"/>
      <c r="F43" s="86"/>
      <c r="G43" s="205"/>
      <c r="H43" s="86"/>
      <c r="I43" s="73"/>
      <c r="J43" s="73"/>
      <c r="K43" s="86"/>
      <c r="L43" s="86"/>
      <c r="M43" s="205"/>
      <c r="N43" s="86"/>
      <c r="O43" s="67"/>
      <c r="P43" s="67"/>
      <c r="Q43" s="67"/>
    </row>
    <row r="44" spans="1:17" x14ac:dyDescent="0.2">
      <c r="B44" s="86"/>
      <c r="C44" s="73"/>
      <c r="D44" s="73"/>
      <c r="E44" s="86"/>
      <c r="F44" s="86"/>
      <c r="G44" s="205"/>
      <c r="H44" s="86"/>
      <c r="I44" s="73"/>
      <c r="J44" s="73"/>
      <c r="K44" s="86"/>
      <c r="L44" s="86"/>
      <c r="M44" s="205"/>
      <c r="N44" s="86"/>
      <c r="O44" s="67"/>
      <c r="P44" s="67"/>
      <c r="Q44" s="67"/>
    </row>
    <row r="45" spans="1:17" x14ac:dyDescent="0.2">
      <c r="B45" s="86"/>
      <c r="C45" s="73"/>
      <c r="D45" s="73"/>
      <c r="E45" s="86"/>
      <c r="F45" s="86"/>
      <c r="G45" s="205"/>
      <c r="H45" s="86"/>
      <c r="I45" s="73"/>
      <c r="J45" s="73"/>
      <c r="K45" s="86"/>
      <c r="L45" s="86"/>
      <c r="M45" s="205"/>
      <c r="N45" s="86"/>
      <c r="O45" s="67"/>
      <c r="P45" s="67"/>
      <c r="Q45" s="67"/>
    </row>
    <row r="46" spans="1:17" x14ac:dyDescent="0.2">
      <c r="B46" s="86"/>
      <c r="C46" s="73"/>
      <c r="D46" s="73"/>
      <c r="E46" s="86"/>
      <c r="F46" s="86"/>
      <c r="G46" s="205"/>
      <c r="H46" s="86"/>
      <c r="I46" s="73"/>
      <c r="J46" s="73"/>
      <c r="K46" s="86"/>
      <c r="L46" s="86"/>
      <c r="M46" s="205"/>
      <c r="N46" s="86"/>
      <c r="O46" s="67"/>
      <c r="P46" s="67"/>
      <c r="Q46" s="67"/>
    </row>
    <row r="47" spans="1:17" x14ac:dyDescent="0.2">
      <c r="B47" s="86"/>
      <c r="C47" s="73"/>
      <c r="D47" s="73"/>
      <c r="E47" s="86"/>
      <c r="F47" s="86"/>
      <c r="G47" s="205"/>
      <c r="H47" s="86"/>
      <c r="I47" s="73"/>
      <c r="J47" s="73"/>
      <c r="K47" s="86"/>
      <c r="L47" s="86"/>
      <c r="M47" s="205"/>
      <c r="N47" s="86"/>
      <c r="O47" s="67"/>
      <c r="P47" s="67"/>
      <c r="Q47" s="67"/>
    </row>
    <row r="48" spans="1:17" x14ac:dyDescent="0.2">
      <c r="B48" s="86"/>
      <c r="C48" s="73"/>
      <c r="D48" s="73"/>
      <c r="E48" s="86"/>
      <c r="F48" s="86"/>
      <c r="G48" s="205"/>
      <c r="H48" s="86"/>
      <c r="I48" s="73"/>
      <c r="J48" s="73"/>
      <c r="K48" s="86"/>
      <c r="L48" s="86"/>
      <c r="M48" s="205"/>
      <c r="N48" s="86"/>
      <c r="O48" s="67"/>
      <c r="P48" s="67"/>
      <c r="Q48" s="67"/>
    </row>
    <row r="49" spans="2:17" x14ac:dyDescent="0.2">
      <c r="B49" s="86"/>
      <c r="C49" s="73"/>
      <c r="D49" s="73"/>
      <c r="E49" s="86"/>
      <c r="F49" s="86"/>
      <c r="G49" s="205"/>
      <c r="H49" s="86"/>
      <c r="I49" s="73"/>
      <c r="J49" s="73"/>
      <c r="K49" s="86"/>
      <c r="L49" s="86"/>
      <c r="M49" s="205"/>
      <c r="N49" s="86"/>
      <c r="O49" s="67"/>
      <c r="P49" s="67"/>
      <c r="Q49" s="67"/>
    </row>
    <row r="50" spans="2:17" x14ac:dyDescent="0.2">
      <c r="B50" s="86"/>
      <c r="C50" s="73"/>
      <c r="D50" s="73"/>
      <c r="E50" s="86"/>
      <c r="F50" s="86"/>
      <c r="G50" s="205"/>
      <c r="H50" s="86"/>
      <c r="I50" s="73"/>
      <c r="J50" s="73"/>
      <c r="K50" s="86"/>
      <c r="L50" s="86"/>
      <c r="M50" s="205"/>
      <c r="N50" s="86"/>
      <c r="O50" s="67"/>
      <c r="P50" s="67"/>
      <c r="Q50" s="67"/>
    </row>
    <row r="51" spans="2:17" x14ac:dyDescent="0.2">
      <c r="B51" s="86"/>
      <c r="C51" s="73"/>
      <c r="D51" s="73"/>
      <c r="E51" s="86"/>
      <c r="F51" s="86"/>
      <c r="G51" s="205"/>
      <c r="H51" s="86"/>
      <c r="I51" s="73"/>
      <c r="J51" s="73"/>
      <c r="K51" s="86"/>
      <c r="L51" s="86"/>
      <c r="M51" s="205"/>
      <c r="N51" s="86"/>
      <c r="O51" s="67"/>
      <c r="P51" s="67"/>
      <c r="Q51" s="67"/>
    </row>
    <row r="52" spans="2:17" x14ac:dyDescent="0.2">
      <c r="B52" s="86"/>
      <c r="C52" s="73"/>
      <c r="D52" s="73"/>
      <c r="E52" s="86"/>
      <c r="F52" s="86"/>
      <c r="G52" s="205"/>
      <c r="H52" s="86"/>
      <c r="I52" s="73"/>
      <c r="J52" s="73"/>
      <c r="K52" s="86"/>
      <c r="L52" s="86"/>
      <c r="M52" s="205"/>
      <c r="N52" s="86"/>
      <c r="O52" s="67"/>
      <c r="P52" s="67"/>
      <c r="Q52" s="67"/>
    </row>
    <row r="53" spans="2:17" x14ac:dyDescent="0.2">
      <c r="B53" s="86"/>
      <c r="C53" s="73"/>
      <c r="D53" s="73"/>
      <c r="E53" s="86"/>
      <c r="F53" s="86"/>
      <c r="G53" s="205"/>
      <c r="H53" s="86"/>
      <c r="I53" s="73"/>
      <c r="J53" s="73"/>
      <c r="K53" s="86"/>
      <c r="L53" s="86"/>
      <c r="M53" s="205"/>
      <c r="N53" s="86"/>
      <c r="O53" s="67"/>
      <c r="P53" s="67"/>
      <c r="Q53" s="67"/>
    </row>
    <row r="54" spans="2:17" x14ac:dyDescent="0.2">
      <c r="B54" s="86"/>
      <c r="C54" s="73"/>
      <c r="D54" s="73"/>
      <c r="E54" s="86"/>
      <c r="F54" s="86"/>
      <c r="G54" s="205"/>
      <c r="H54" s="86"/>
      <c r="I54" s="73"/>
      <c r="J54" s="73"/>
      <c r="K54" s="86"/>
      <c r="L54" s="86"/>
      <c r="M54" s="205"/>
      <c r="N54" s="86"/>
      <c r="O54" s="67"/>
      <c r="P54" s="67"/>
      <c r="Q54" s="67"/>
    </row>
    <row r="55" spans="2:17" x14ac:dyDescent="0.2">
      <c r="B55" s="86"/>
      <c r="C55" s="73"/>
      <c r="D55" s="73"/>
      <c r="E55" s="86"/>
      <c r="F55" s="86"/>
      <c r="G55" s="205"/>
      <c r="H55" s="86"/>
      <c r="I55" s="73"/>
      <c r="J55" s="73"/>
      <c r="K55" s="86"/>
      <c r="L55" s="86"/>
      <c r="M55" s="205"/>
      <c r="N55" s="86"/>
      <c r="O55" s="67"/>
      <c r="P55" s="67"/>
      <c r="Q55" s="67"/>
    </row>
    <row r="56" spans="2:17" x14ac:dyDescent="0.2">
      <c r="B56" s="86"/>
      <c r="C56" s="73"/>
      <c r="D56" s="73"/>
      <c r="E56" s="86"/>
      <c r="F56" s="86"/>
      <c r="G56" s="205"/>
      <c r="H56" s="86"/>
      <c r="I56" s="73"/>
      <c r="J56" s="73"/>
      <c r="K56" s="86"/>
      <c r="L56" s="86"/>
      <c r="M56" s="205"/>
      <c r="N56" s="86"/>
      <c r="O56" s="67"/>
      <c r="P56" s="67"/>
      <c r="Q56" s="67"/>
    </row>
    <row r="57" spans="2:17" x14ac:dyDescent="0.2">
      <c r="B57" s="86"/>
      <c r="C57" s="73"/>
      <c r="D57" s="73"/>
      <c r="E57" s="86"/>
      <c r="F57" s="86"/>
      <c r="G57" s="205"/>
      <c r="H57" s="86"/>
      <c r="I57" s="73"/>
      <c r="J57" s="73"/>
      <c r="K57" s="86"/>
      <c r="L57" s="86"/>
      <c r="M57" s="205"/>
      <c r="N57" s="86"/>
      <c r="O57" s="67"/>
      <c r="P57" s="67"/>
      <c r="Q57" s="67"/>
    </row>
    <row r="58" spans="2:17" x14ac:dyDescent="0.2">
      <c r="B58" s="86"/>
      <c r="C58" s="73"/>
      <c r="D58" s="73"/>
      <c r="E58" s="86"/>
      <c r="F58" s="86"/>
      <c r="G58" s="205"/>
      <c r="H58" s="86"/>
      <c r="I58" s="73"/>
      <c r="J58" s="73"/>
      <c r="K58" s="86"/>
      <c r="L58" s="86"/>
      <c r="M58" s="205"/>
      <c r="N58" s="86"/>
      <c r="O58" s="67"/>
      <c r="P58" s="67"/>
      <c r="Q58" s="67"/>
    </row>
    <row r="59" spans="2:17" x14ac:dyDescent="0.2">
      <c r="B59" s="86"/>
      <c r="C59" s="73"/>
      <c r="D59" s="73"/>
      <c r="E59" s="86"/>
      <c r="F59" s="86"/>
      <c r="G59" s="205"/>
      <c r="H59" s="86"/>
      <c r="I59" s="73"/>
      <c r="J59" s="73"/>
      <c r="K59" s="86"/>
      <c r="L59" s="86"/>
      <c r="M59" s="205"/>
      <c r="N59" s="86"/>
      <c r="O59" s="67"/>
      <c r="P59" s="67"/>
      <c r="Q59" s="67"/>
    </row>
    <row r="60" spans="2:17" x14ac:dyDescent="0.2">
      <c r="B60" s="86"/>
      <c r="C60" s="73"/>
      <c r="D60" s="73"/>
      <c r="E60" s="86"/>
      <c r="F60" s="86"/>
      <c r="G60" s="205"/>
      <c r="H60" s="86"/>
      <c r="I60" s="73"/>
      <c r="J60" s="73"/>
      <c r="K60" s="86"/>
      <c r="L60" s="86"/>
      <c r="M60" s="205"/>
      <c r="N60" s="86"/>
      <c r="O60" s="67"/>
      <c r="P60" s="67"/>
      <c r="Q60" s="67"/>
    </row>
    <row r="61" spans="2:17" x14ac:dyDescent="0.2">
      <c r="B61" s="86"/>
      <c r="C61" s="73"/>
      <c r="D61" s="73"/>
      <c r="E61" s="86"/>
      <c r="F61" s="86"/>
      <c r="G61" s="205"/>
      <c r="H61" s="86"/>
      <c r="I61" s="73"/>
      <c r="J61" s="73"/>
      <c r="K61" s="86"/>
      <c r="L61" s="86"/>
      <c r="M61" s="205"/>
      <c r="N61" s="86"/>
      <c r="O61" s="67"/>
      <c r="P61" s="67"/>
      <c r="Q61" s="67"/>
    </row>
    <row r="62" spans="2:17" x14ac:dyDescent="0.2">
      <c r="B62" s="86"/>
      <c r="C62" s="73"/>
      <c r="D62" s="73"/>
      <c r="E62" s="86"/>
      <c r="F62" s="86"/>
      <c r="G62" s="205"/>
      <c r="H62" s="86"/>
      <c r="I62" s="73"/>
      <c r="J62" s="73"/>
      <c r="K62" s="86"/>
      <c r="L62" s="86"/>
      <c r="M62" s="205"/>
      <c r="N62" s="86"/>
      <c r="O62" s="67"/>
      <c r="P62" s="67"/>
      <c r="Q62" s="67"/>
    </row>
    <row r="63" spans="2:17" x14ac:dyDescent="0.2">
      <c r="B63" s="86"/>
      <c r="C63" s="73"/>
      <c r="D63" s="73"/>
      <c r="E63" s="86"/>
      <c r="F63" s="86"/>
      <c r="G63" s="205"/>
      <c r="H63" s="86"/>
      <c r="I63" s="73"/>
      <c r="J63" s="73"/>
      <c r="K63" s="86"/>
      <c r="L63" s="86"/>
      <c r="M63" s="205"/>
      <c r="N63" s="86"/>
      <c r="O63" s="67"/>
      <c r="P63" s="67"/>
      <c r="Q63" s="67"/>
    </row>
    <row r="64" spans="2:17" x14ac:dyDescent="0.2">
      <c r="B64" s="86"/>
      <c r="C64" s="73"/>
      <c r="D64" s="73"/>
      <c r="E64" s="86"/>
      <c r="F64" s="86"/>
      <c r="G64" s="205"/>
      <c r="H64" s="86"/>
      <c r="I64" s="73"/>
      <c r="J64" s="73"/>
      <c r="K64" s="86"/>
      <c r="L64" s="86"/>
      <c r="M64" s="205"/>
      <c r="N64" s="86"/>
      <c r="O64" s="67"/>
      <c r="P64" s="67"/>
      <c r="Q64" s="67"/>
    </row>
    <row r="65" spans="2:17" x14ac:dyDescent="0.2">
      <c r="B65" s="86"/>
      <c r="C65" s="73"/>
      <c r="D65" s="73"/>
      <c r="E65" s="86"/>
      <c r="F65" s="86"/>
      <c r="G65" s="205"/>
      <c r="H65" s="86"/>
      <c r="I65" s="73"/>
      <c r="J65" s="73"/>
      <c r="K65" s="86"/>
      <c r="L65" s="86"/>
      <c r="M65" s="205"/>
      <c r="N65" s="86"/>
      <c r="O65" s="67"/>
      <c r="P65" s="67"/>
      <c r="Q65" s="67"/>
    </row>
    <row r="66" spans="2:17" x14ac:dyDescent="0.2">
      <c r="B66" s="86"/>
      <c r="C66" s="73"/>
      <c r="D66" s="73"/>
      <c r="E66" s="86"/>
      <c r="F66" s="86"/>
      <c r="G66" s="205"/>
      <c r="H66" s="86"/>
      <c r="I66" s="73"/>
      <c r="J66" s="73"/>
      <c r="K66" s="86"/>
      <c r="L66" s="86"/>
      <c r="M66" s="205"/>
      <c r="N66" s="86"/>
      <c r="O66" s="67"/>
      <c r="P66" s="67"/>
      <c r="Q66" s="67"/>
    </row>
    <row r="67" spans="2:17" x14ac:dyDescent="0.2">
      <c r="B67" s="86"/>
      <c r="C67" s="73"/>
      <c r="D67" s="73"/>
      <c r="E67" s="86"/>
      <c r="F67" s="86"/>
      <c r="G67" s="205"/>
      <c r="H67" s="86"/>
      <c r="I67" s="73"/>
      <c r="J67" s="73"/>
      <c r="K67" s="86"/>
      <c r="L67" s="86"/>
      <c r="M67" s="205"/>
      <c r="N67" s="86"/>
      <c r="O67" s="67"/>
      <c r="P67" s="67"/>
      <c r="Q67" s="67"/>
    </row>
    <row r="68" spans="2:17" x14ac:dyDescent="0.2">
      <c r="B68" s="86"/>
      <c r="C68" s="73"/>
      <c r="D68" s="73"/>
      <c r="E68" s="86"/>
      <c r="F68" s="86"/>
      <c r="G68" s="205"/>
      <c r="H68" s="86"/>
      <c r="I68" s="73"/>
      <c r="J68" s="73"/>
      <c r="K68" s="86"/>
      <c r="L68" s="86"/>
      <c r="M68" s="205"/>
      <c r="N68" s="86"/>
      <c r="O68" s="67"/>
      <c r="P68" s="67"/>
      <c r="Q68" s="67"/>
    </row>
    <row r="69" spans="2:17" x14ac:dyDescent="0.2">
      <c r="B69" s="86"/>
      <c r="C69" s="73"/>
      <c r="D69" s="73"/>
      <c r="E69" s="86"/>
      <c r="F69" s="86"/>
      <c r="G69" s="205"/>
      <c r="H69" s="86"/>
      <c r="I69" s="73"/>
      <c r="J69" s="73"/>
      <c r="K69" s="86"/>
      <c r="L69" s="86"/>
      <c r="M69" s="205"/>
      <c r="N69" s="86"/>
      <c r="O69" s="67"/>
      <c r="P69" s="67"/>
      <c r="Q69" s="67"/>
    </row>
    <row r="70" spans="2:17" x14ac:dyDescent="0.2">
      <c r="B70" s="86"/>
      <c r="C70" s="73"/>
      <c r="D70" s="73"/>
      <c r="E70" s="86"/>
      <c r="F70" s="86"/>
      <c r="G70" s="205"/>
      <c r="H70" s="86"/>
      <c r="I70" s="73"/>
      <c r="J70" s="73"/>
      <c r="K70" s="86"/>
      <c r="L70" s="86"/>
      <c r="M70" s="205"/>
      <c r="N70" s="86"/>
      <c r="O70" s="67"/>
      <c r="P70" s="67"/>
      <c r="Q70" s="67"/>
    </row>
    <row r="71" spans="2:17" x14ac:dyDescent="0.2">
      <c r="B71" s="86"/>
      <c r="C71" s="73"/>
      <c r="D71" s="73"/>
      <c r="E71" s="86"/>
      <c r="F71" s="86"/>
      <c r="G71" s="205"/>
      <c r="H71" s="86"/>
      <c r="I71" s="73"/>
      <c r="J71" s="73"/>
      <c r="K71" s="86"/>
      <c r="L71" s="86"/>
      <c r="M71" s="205"/>
      <c r="N71" s="86"/>
      <c r="O71" s="67"/>
      <c r="P71" s="67"/>
      <c r="Q71" s="67"/>
    </row>
    <row r="72" spans="2:17" x14ac:dyDescent="0.2">
      <c r="B72" s="86"/>
      <c r="C72" s="73"/>
      <c r="D72" s="73"/>
      <c r="E72" s="86"/>
      <c r="F72" s="86"/>
      <c r="G72" s="205"/>
      <c r="H72" s="86"/>
      <c r="I72" s="73"/>
      <c r="J72" s="73"/>
      <c r="K72" s="86"/>
      <c r="L72" s="86"/>
      <c r="M72" s="205"/>
      <c r="N72" s="86"/>
      <c r="O72" s="67"/>
      <c r="P72" s="67"/>
      <c r="Q72" s="67"/>
    </row>
    <row r="73" spans="2:17" x14ac:dyDescent="0.2">
      <c r="B73" s="86"/>
      <c r="C73" s="73"/>
      <c r="D73" s="73"/>
      <c r="E73" s="86"/>
      <c r="F73" s="86"/>
      <c r="G73" s="205"/>
      <c r="H73" s="86"/>
      <c r="I73" s="73"/>
      <c r="J73" s="73"/>
      <c r="K73" s="86"/>
      <c r="L73" s="86"/>
      <c r="M73" s="205"/>
      <c r="N73" s="86"/>
      <c r="O73" s="67"/>
      <c r="P73" s="67"/>
      <c r="Q73" s="67"/>
    </row>
    <row r="74" spans="2:17" x14ac:dyDescent="0.2">
      <c r="B74" s="86"/>
      <c r="C74" s="73"/>
      <c r="D74" s="73"/>
      <c r="E74" s="86"/>
      <c r="F74" s="86"/>
      <c r="G74" s="205"/>
      <c r="H74" s="86"/>
      <c r="I74" s="73"/>
      <c r="J74" s="73"/>
      <c r="K74" s="86"/>
      <c r="L74" s="86"/>
      <c r="M74" s="205"/>
      <c r="N74" s="86"/>
      <c r="O74" s="67"/>
      <c r="P74" s="67"/>
      <c r="Q74" s="67"/>
    </row>
    <row r="75" spans="2:17" x14ac:dyDescent="0.2">
      <c r="B75" s="86"/>
      <c r="C75" s="73"/>
      <c r="D75" s="73"/>
      <c r="E75" s="86"/>
      <c r="F75" s="86"/>
      <c r="G75" s="205"/>
      <c r="H75" s="86"/>
      <c r="I75" s="73"/>
      <c r="J75" s="73"/>
      <c r="K75" s="86"/>
      <c r="L75" s="86"/>
      <c r="M75" s="205"/>
      <c r="N75" s="86"/>
      <c r="O75" s="67"/>
      <c r="P75" s="67"/>
      <c r="Q75" s="67"/>
    </row>
    <row r="76" spans="2:17" x14ac:dyDescent="0.2">
      <c r="B76" s="86"/>
      <c r="C76" s="73"/>
      <c r="D76" s="73"/>
      <c r="E76" s="86"/>
      <c r="F76" s="86"/>
      <c r="G76" s="205"/>
      <c r="H76" s="86"/>
      <c r="I76" s="73"/>
      <c r="J76" s="73"/>
      <c r="K76" s="86"/>
      <c r="L76" s="86"/>
      <c r="M76" s="205"/>
      <c r="N76" s="86"/>
      <c r="O76" s="67"/>
      <c r="P76" s="67"/>
      <c r="Q76" s="67"/>
    </row>
    <row r="77" spans="2:17" x14ac:dyDescent="0.2">
      <c r="B77" s="86"/>
      <c r="C77" s="73"/>
      <c r="D77" s="73"/>
      <c r="E77" s="86"/>
      <c r="F77" s="86"/>
      <c r="G77" s="205"/>
      <c r="H77" s="86"/>
      <c r="I77" s="73"/>
      <c r="J77" s="73"/>
      <c r="K77" s="86"/>
      <c r="L77" s="86"/>
      <c r="M77" s="205"/>
      <c r="N77" s="86"/>
      <c r="O77" s="67"/>
      <c r="P77" s="67"/>
      <c r="Q77" s="67"/>
    </row>
    <row r="78" spans="2:17" x14ac:dyDescent="0.2">
      <c r="B78" s="86"/>
      <c r="C78" s="73"/>
      <c r="D78" s="73"/>
      <c r="E78" s="86"/>
      <c r="F78" s="86"/>
      <c r="G78" s="205"/>
      <c r="H78" s="86"/>
      <c r="I78" s="73"/>
      <c r="J78" s="73"/>
      <c r="K78" s="86"/>
      <c r="L78" s="86"/>
      <c r="M78" s="205"/>
      <c r="N78" s="86"/>
      <c r="O78" s="67"/>
      <c r="P78" s="67"/>
      <c r="Q78" s="67"/>
    </row>
    <row r="79" spans="2:17" x14ac:dyDescent="0.2">
      <c r="B79" s="86"/>
      <c r="C79" s="73"/>
      <c r="D79" s="73"/>
      <c r="E79" s="86"/>
      <c r="F79" s="86"/>
      <c r="G79" s="205"/>
      <c r="H79" s="86"/>
      <c r="I79" s="73"/>
      <c r="J79" s="73"/>
      <c r="K79" s="86"/>
      <c r="L79" s="86"/>
      <c r="M79" s="205"/>
      <c r="N79" s="86"/>
      <c r="O79" s="67"/>
      <c r="P79" s="67"/>
      <c r="Q79" s="67"/>
    </row>
    <row r="80" spans="2:17" x14ac:dyDescent="0.2">
      <c r="B80" s="86"/>
      <c r="C80" s="73"/>
      <c r="D80" s="73"/>
      <c r="E80" s="86"/>
      <c r="F80" s="86"/>
      <c r="G80" s="205"/>
      <c r="H80" s="86"/>
      <c r="I80" s="73"/>
      <c r="J80" s="73"/>
      <c r="K80" s="86"/>
      <c r="L80" s="86"/>
      <c r="M80" s="205"/>
      <c r="N80" s="86"/>
      <c r="O80" s="67"/>
      <c r="P80" s="67"/>
      <c r="Q80" s="67"/>
    </row>
    <row r="81" spans="2:17" x14ac:dyDescent="0.2">
      <c r="B81" s="86"/>
      <c r="C81" s="73"/>
      <c r="D81" s="73"/>
      <c r="E81" s="86"/>
      <c r="F81" s="86"/>
      <c r="G81" s="205"/>
      <c r="H81" s="86"/>
      <c r="I81" s="73"/>
      <c r="J81" s="73"/>
      <c r="K81" s="86"/>
      <c r="L81" s="86"/>
      <c r="M81" s="205"/>
      <c r="N81" s="86"/>
      <c r="O81" s="67"/>
      <c r="P81" s="67"/>
      <c r="Q81" s="67"/>
    </row>
    <row r="82" spans="2:17" x14ac:dyDescent="0.2">
      <c r="B82" s="86"/>
      <c r="C82" s="73"/>
      <c r="D82" s="73"/>
      <c r="E82" s="86"/>
      <c r="F82" s="86"/>
      <c r="G82" s="205"/>
      <c r="H82" s="86"/>
      <c r="I82" s="73"/>
      <c r="J82" s="73"/>
      <c r="K82" s="86"/>
      <c r="L82" s="86"/>
      <c r="M82" s="205"/>
      <c r="N82" s="86"/>
      <c r="O82" s="67"/>
      <c r="P82" s="67"/>
      <c r="Q82" s="67"/>
    </row>
    <row r="83" spans="2:17" x14ac:dyDescent="0.2">
      <c r="B83" s="86"/>
      <c r="C83" s="73"/>
      <c r="D83" s="73"/>
      <c r="E83" s="86"/>
      <c r="F83" s="86"/>
      <c r="G83" s="205"/>
      <c r="H83" s="86"/>
      <c r="I83" s="73"/>
      <c r="J83" s="73"/>
      <c r="K83" s="86"/>
      <c r="L83" s="86"/>
      <c r="M83" s="205"/>
      <c r="N83" s="86"/>
      <c r="O83" s="67"/>
      <c r="P83" s="67"/>
      <c r="Q83" s="67"/>
    </row>
    <row r="84" spans="2:17" x14ac:dyDescent="0.2">
      <c r="B84" s="86"/>
      <c r="C84" s="73"/>
      <c r="D84" s="73"/>
      <c r="E84" s="86"/>
      <c r="F84" s="86"/>
      <c r="G84" s="205"/>
      <c r="H84" s="86"/>
      <c r="I84" s="73"/>
      <c r="J84" s="73"/>
      <c r="K84" s="86"/>
      <c r="L84" s="86"/>
      <c r="M84" s="205"/>
      <c r="N84" s="86"/>
      <c r="O84" s="67"/>
      <c r="P84" s="67"/>
      <c r="Q84" s="67"/>
    </row>
    <row r="85" spans="2:17" x14ac:dyDescent="0.2">
      <c r="B85" s="86"/>
      <c r="C85" s="73"/>
      <c r="D85" s="73"/>
      <c r="E85" s="86"/>
      <c r="F85" s="86"/>
      <c r="G85" s="205"/>
      <c r="H85" s="86"/>
      <c r="I85" s="73"/>
      <c r="J85" s="73"/>
      <c r="K85" s="86"/>
      <c r="L85" s="86"/>
      <c r="M85" s="205"/>
      <c r="N85" s="86"/>
      <c r="O85" s="67"/>
      <c r="P85" s="67"/>
      <c r="Q85" s="67"/>
    </row>
    <row r="86" spans="2:17" x14ac:dyDescent="0.2">
      <c r="B86" s="86"/>
      <c r="C86" s="73"/>
      <c r="D86" s="73"/>
      <c r="E86" s="86"/>
      <c r="F86" s="86"/>
      <c r="G86" s="205"/>
      <c r="H86" s="86"/>
      <c r="I86" s="73"/>
      <c r="J86" s="73"/>
      <c r="K86" s="86"/>
      <c r="L86" s="86"/>
      <c r="M86" s="205"/>
      <c r="N86" s="86"/>
      <c r="O86" s="67"/>
      <c r="P86" s="67"/>
      <c r="Q86" s="67"/>
    </row>
    <row r="87" spans="2:17" x14ac:dyDescent="0.2">
      <c r="B87" s="86"/>
      <c r="C87" s="73"/>
      <c r="D87" s="73"/>
      <c r="E87" s="86"/>
      <c r="F87" s="86"/>
      <c r="G87" s="205"/>
      <c r="H87" s="86"/>
      <c r="I87" s="73"/>
      <c r="J87" s="73"/>
      <c r="K87" s="86"/>
      <c r="L87" s="86"/>
      <c r="M87" s="205"/>
      <c r="N87" s="86"/>
      <c r="O87" s="67"/>
      <c r="P87" s="67"/>
      <c r="Q87" s="67"/>
    </row>
    <row r="88" spans="2:17" x14ac:dyDescent="0.2">
      <c r="B88" s="86"/>
      <c r="C88" s="73"/>
      <c r="D88" s="73"/>
      <c r="E88" s="86"/>
      <c r="F88" s="86"/>
      <c r="G88" s="205"/>
      <c r="H88" s="86"/>
      <c r="I88" s="73"/>
      <c r="J88" s="73"/>
      <c r="K88" s="86"/>
      <c r="L88" s="86"/>
      <c r="M88" s="205"/>
      <c r="N88" s="86"/>
      <c r="O88" s="67"/>
      <c r="P88" s="67"/>
      <c r="Q88" s="67"/>
    </row>
    <row r="89" spans="2:17" x14ac:dyDescent="0.2">
      <c r="B89" s="86"/>
      <c r="C89" s="73"/>
      <c r="D89" s="73"/>
      <c r="E89" s="86"/>
      <c r="F89" s="86"/>
      <c r="G89" s="205"/>
      <c r="H89" s="86"/>
      <c r="I89" s="73"/>
      <c r="J89" s="73"/>
      <c r="K89" s="86"/>
      <c r="L89" s="86"/>
      <c r="M89" s="205"/>
      <c r="N89" s="86"/>
      <c r="O89" s="67"/>
      <c r="P89" s="67"/>
      <c r="Q89" s="67"/>
    </row>
    <row r="90" spans="2:17" x14ac:dyDescent="0.2">
      <c r="B90" s="86"/>
      <c r="C90" s="73"/>
      <c r="D90" s="73"/>
      <c r="E90" s="86"/>
      <c r="F90" s="86"/>
      <c r="G90" s="205"/>
      <c r="H90" s="86"/>
      <c r="I90" s="73"/>
      <c r="J90" s="73"/>
      <c r="K90" s="86"/>
      <c r="L90" s="86"/>
      <c r="M90" s="205"/>
      <c r="N90" s="86"/>
      <c r="O90" s="67"/>
      <c r="P90" s="67"/>
      <c r="Q90" s="67"/>
    </row>
    <row r="91" spans="2:17" x14ac:dyDescent="0.2">
      <c r="B91" s="86"/>
      <c r="C91" s="73"/>
      <c r="D91" s="73"/>
      <c r="E91" s="86"/>
      <c r="F91" s="86"/>
      <c r="G91" s="205"/>
      <c r="H91" s="86"/>
      <c r="I91" s="73"/>
      <c r="J91" s="73"/>
      <c r="K91" s="86"/>
      <c r="L91" s="86"/>
      <c r="M91" s="205"/>
      <c r="N91" s="86"/>
      <c r="O91" s="67"/>
      <c r="P91" s="67"/>
      <c r="Q91" s="67"/>
    </row>
    <row r="92" spans="2:17" x14ac:dyDescent="0.2">
      <c r="B92" s="86"/>
      <c r="C92" s="73"/>
      <c r="D92" s="73"/>
      <c r="E92" s="86"/>
      <c r="F92" s="86"/>
      <c r="G92" s="205"/>
      <c r="H92" s="86"/>
      <c r="I92" s="73"/>
      <c r="J92" s="73"/>
      <c r="K92" s="86"/>
      <c r="L92" s="86"/>
      <c r="M92" s="205"/>
      <c r="N92" s="86"/>
      <c r="O92" s="67"/>
      <c r="P92" s="67"/>
      <c r="Q92" s="67"/>
    </row>
    <row r="93" spans="2:17" x14ac:dyDescent="0.2">
      <c r="B93" s="86"/>
      <c r="C93" s="73"/>
      <c r="D93" s="73"/>
      <c r="E93" s="86"/>
      <c r="F93" s="86"/>
      <c r="G93" s="205"/>
      <c r="H93" s="86"/>
      <c r="I93" s="73"/>
      <c r="J93" s="73"/>
      <c r="K93" s="86"/>
      <c r="L93" s="86"/>
      <c r="M93" s="205"/>
      <c r="N93" s="86"/>
      <c r="O93" s="67"/>
      <c r="P93" s="67"/>
      <c r="Q93" s="67"/>
    </row>
    <row r="94" spans="2:17" x14ac:dyDescent="0.2">
      <c r="B94" s="86"/>
      <c r="C94" s="73"/>
      <c r="D94" s="73"/>
      <c r="E94" s="86"/>
      <c r="F94" s="86"/>
      <c r="G94" s="205"/>
      <c r="H94" s="86"/>
      <c r="I94" s="73"/>
      <c r="J94" s="73"/>
      <c r="K94" s="86"/>
      <c r="L94" s="86"/>
      <c r="M94" s="205"/>
      <c r="N94" s="86"/>
      <c r="O94" s="67"/>
      <c r="P94" s="67"/>
      <c r="Q94" s="67"/>
    </row>
    <row r="95" spans="2:17" x14ac:dyDescent="0.2">
      <c r="B95" s="86"/>
      <c r="C95" s="73"/>
      <c r="D95" s="73"/>
      <c r="E95" s="86"/>
      <c r="F95" s="86"/>
      <c r="G95" s="205"/>
      <c r="H95" s="86"/>
      <c r="I95" s="73"/>
      <c r="J95" s="73"/>
      <c r="K95" s="86"/>
      <c r="L95" s="86"/>
      <c r="M95" s="205"/>
      <c r="N95" s="86"/>
      <c r="O95" s="67"/>
      <c r="P95" s="67"/>
      <c r="Q95" s="67"/>
    </row>
    <row r="96" spans="2:17" x14ac:dyDescent="0.2">
      <c r="B96" s="86"/>
      <c r="C96" s="73"/>
      <c r="D96" s="73"/>
      <c r="E96" s="86"/>
      <c r="F96" s="86"/>
      <c r="G96" s="205"/>
      <c r="H96" s="86"/>
      <c r="I96" s="73"/>
      <c r="J96" s="73"/>
      <c r="K96" s="86"/>
      <c r="L96" s="86"/>
      <c r="M96" s="205"/>
      <c r="N96" s="86"/>
      <c r="O96" s="67"/>
      <c r="P96" s="67"/>
      <c r="Q96" s="67"/>
    </row>
    <row r="97" spans="2:17" x14ac:dyDescent="0.2">
      <c r="B97" s="86"/>
      <c r="C97" s="73"/>
      <c r="D97" s="73"/>
      <c r="E97" s="86"/>
      <c r="F97" s="86"/>
      <c r="G97" s="205"/>
      <c r="H97" s="86"/>
      <c r="I97" s="73"/>
      <c r="J97" s="73"/>
      <c r="K97" s="86"/>
      <c r="L97" s="86"/>
      <c r="M97" s="205"/>
      <c r="N97" s="86"/>
      <c r="O97" s="67"/>
      <c r="P97" s="67"/>
      <c r="Q97" s="67"/>
    </row>
    <row r="98" spans="2:17" x14ac:dyDescent="0.2">
      <c r="B98" s="86"/>
      <c r="C98" s="73"/>
      <c r="D98" s="73"/>
      <c r="E98" s="86"/>
      <c r="F98" s="86"/>
      <c r="G98" s="205"/>
      <c r="H98" s="86"/>
      <c r="I98" s="73"/>
      <c r="J98" s="73"/>
      <c r="K98" s="86"/>
      <c r="L98" s="86"/>
      <c r="M98" s="205"/>
      <c r="N98" s="86"/>
      <c r="O98" s="67"/>
      <c r="P98" s="67"/>
      <c r="Q98" s="67"/>
    </row>
    <row r="99" spans="2:17" x14ac:dyDescent="0.2">
      <c r="B99" s="86"/>
      <c r="C99" s="73"/>
      <c r="D99" s="73"/>
      <c r="E99" s="86"/>
      <c r="F99" s="86"/>
      <c r="G99" s="205"/>
      <c r="H99" s="86"/>
      <c r="I99" s="73"/>
      <c r="J99" s="73"/>
      <c r="K99" s="86"/>
      <c r="L99" s="86"/>
      <c r="M99" s="205"/>
      <c r="N99" s="86"/>
      <c r="O99" s="67"/>
      <c r="P99" s="67"/>
      <c r="Q99" s="67"/>
    </row>
    <row r="100" spans="2:17" x14ac:dyDescent="0.2">
      <c r="B100" s="86"/>
      <c r="C100" s="73"/>
      <c r="D100" s="73"/>
      <c r="E100" s="86"/>
      <c r="F100" s="86"/>
      <c r="G100" s="205"/>
      <c r="H100" s="86"/>
      <c r="I100" s="73"/>
      <c r="J100" s="73"/>
      <c r="K100" s="86"/>
      <c r="L100" s="86"/>
      <c r="M100" s="205"/>
      <c r="N100" s="86"/>
      <c r="O100" s="67"/>
      <c r="P100" s="67"/>
      <c r="Q100" s="67"/>
    </row>
    <row r="101" spans="2:17" x14ac:dyDescent="0.2">
      <c r="B101" s="86"/>
      <c r="C101" s="73"/>
      <c r="D101" s="73"/>
      <c r="E101" s="86"/>
      <c r="F101" s="86"/>
      <c r="G101" s="205"/>
      <c r="H101" s="86"/>
      <c r="I101" s="73"/>
      <c r="J101" s="73"/>
      <c r="K101" s="86"/>
      <c r="L101" s="86"/>
      <c r="M101" s="205"/>
      <c r="N101" s="86"/>
      <c r="O101" s="67"/>
      <c r="P101" s="67"/>
      <c r="Q101" s="67"/>
    </row>
    <row r="102" spans="2:17" x14ac:dyDescent="0.2">
      <c r="B102" s="86"/>
      <c r="C102" s="73"/>
      <c r="D102" s="73"/>
      <c r="E102" s="86"/>
      <c r="F102" s="86"/>
      <c r="G102" s="205"/>
      <c r="H102" s="86"/>
      <c r="I102" s="73"/>
      <c r="J102" s="73"/>
      <c r="K102" s="86"/>
      <c r="L102" s="86"/>
      <c r="M102" s="205"/>
      <c r="N102" s="86"/>
      <c r="O102" s="67"/>
      <c r="P102" s="67"/>
      <c r="Q102" s="67"/>
    </row>
    <row r="103" spans="2:17" x14ac:dyDescent="0.2">
      <c r="B103" s="86"/>
      <c r="C103" s="73"/>
      <c r="D103" s="73"/>
      <c r="E103" s="86"/>
      <c r="F103" s="86"/>
      <c r="G103" s="205"/>
      <c r="H103" s="86"/>
      <c r="I103" s="73"/>
      <c r="J103" s="73"/>
      <c r="K103" s="86"/>
      <c r="L103" s="86"/>
      <c r="M103" s="205"/>
      <c r="N103" s="86"/>
      <c r="O103" s="67"/>
      <c r="P103" s="67"/>
      <c r="Q103" s="67"/>
    </row>
    <row r="104" spans="2:17" x14ac:dyDescent="0.2">
      <c r="B104" s="86"/>
      <c r="C104" s="73"/>
      <c r="D104" s="73"/>
      <c r="E104" s="86"/>
      <c r="F104" s="86"/>
      <c r="G104" s="205"/>
      <c r="H104" s="86"/>
      <c r="I104" s="73"/>
      <c r="J104" s="73"/>
      <c r="K104" s="86"/>
      <c r="L104" s="86"/>
      <c r="M104" s="205"/>
      <c r="N104" s="86"/>
      <c r="O104" s="67"/>
      <c r="P104" s="67"/>
      <c r="Q104" s="67"/>
    </row>
    <row r="105" spans="2:17" x14ac:dyDescent="0.2">
      <c r="B105" s="86"/>
      <c r="C105" s="73"/>
      <c r="D105" s="73"/>
      <c r="E105" s="86"/>
      <c r="F105" s="86"/>
      <c r="G105" s="205"/>
      <c r="H105" s="86"/>
      <c r="I105" s="73"/>
      <c r="J105" s="73"/>
      <c r="K105" s="86"/>
      <c r="L105" s="86"/>
      <c r="M105" s="205"/>
      <c r="N105" s="86"/>
      <c r="O105" s="67"/>
      <c r="P105" s="67"/>
      <c r="Q105" s="67"/>
    </row>
    <row r="106" spans="2:17" x14ac:dyDescent="0.2">
      <c r="B106" s="86"/>
      <c r="C106" s="73"/>
      <c r="D106" s="73"/>
      <c r="E106" s="86"/>
      <c r="F106" s="86"/>
      <c r="G106" s="205"/>
      <c r="H106" s="86"/>
      <c r="I106" s="73"/>
      <c r="J106" s="73"/>
      <c r="K106" s="86"/>
      <c r="L106" s="86"/>
      <c r="M106" s="205"/>
      <c r="N106" s="86"/>
      <c r="O106" s="67"/>
      <c r="P106" s="67"/>
      <c r="Q106" s="67"/>
    </row>
    <row r="107" spans="2:17" x14ac:dyDescent="0.2">
      <c r="B107" s="86"/>
      <c r="C107" s="73"/>
      <c r="D107" s="73"/>
      <c r="E107" s="86"/>
      <c r="F107" s="86"/>
      <c r="G107" s="205"/>
      <c r="H107" s="86"/>
      <c r="I107" s="73"/>
      <c r="J107" s="73"/>
      <c r="K107" s="86"/>
      <c r="L107" s="86"/>
      <c r="M107" s="205"/>
      <c r="N107" s="86"/>
      <c r="O107" s="67"/>
      <c r="P107" s="67"/>
      <c r="Q107" s="67"/>
    </row>
    <row r="108" spans="2:17" x14ac:dyDescent="0.2">
      <c r="B108" s="86"/>
      <c r="C108" s="73"/>
      <c r="D108" s="73"/>
      <c r="E108" s="86"/>
      <c r="F108" s="86"/>
      <c r="G108" s="205"/>
      <c r="H108" s="86"/>
      <c r="I108" s="73"/>
      <c r="J108" s="73"/>
      <c r="K108" s="86"/>
      <c r="L108" s="86"/>
      <c r="M108" s="205"/>
      <c r="N108" s="86"/>
      <c r="O108" s="67"/>
      <c r="P108" s="67"/>
      <c r="Q108" s="67"/>
    </row>
    <row r="109" spans="2:17" x14ac:dyDescent="0.2">
      <c r="B109" s="86"/>
      <c r="C109" s="73"/>
      <c r="D109" s="73"/>
      <c r="E109" s="86"/>
      <c r="F109" s="86"/>
      <c r="G109" s="205"/>
      <c r="H109" s="86"/>
      <c r="I109" s="73"/>
      <c r="J109" s="73"/>
      <c r="K109" s="86"/>
      <c r="L109" s="86"/>
      <c r="M109" s="205"/>
      <c r="N109" s="86"/>
      <c r="O109" s="67"/>
      <c r="P109" s="67"/>
      <c r="Q109" s="67"/>
    </row>
    <row r="110" spans="2:17" x14ac:dyDescent="0.2">
      <c r="B110" s="86"/>
      <c r="C110" s="73"/>
      <c r="D110" s="73"/>
      <c r="E110" s="86"/>
      <c r="F110" s="86"/>
      <c r="G110" s="205"/>
      <c r="H110" s="86"/>
      <c r="I110" s="73"/>
      <c r="J110" s="73"/>
      <c r="K110" s="86"/>
      <c r="L110" s="86"/>
      <c r="M110" s="205"/>
      <c r="N110" s="86"/>
      <c r="O110" s="67"/>
      <c r="P110" s="67"/>
      <c r="Q110" s="67"/>
    </row>
    <row r="111" spans="2:17" x14ac:dyDescent="0.2">
      <c r="B111" s="86"/>
      <c r="C111" s="73"/>
      <c r="D111" s="73"/>
      <c r="E111" s="86"/>
      <c r="F111" s="86"/>
      <c r="G111" s="205"/>
      <c r="H111" s="86"/>
      <c r="I111" s="73"/>
      <c r="J111" s="73"/>
      <c r="K111" s="86"/>
      <c r="L111" s="86"/>
      <c r="M111" s="205"/>
      <c r="N111" s="86"/>
      <c r="O111" s="67"/>
      <c r="P111" s="67"/>
      <c r="Q111" s="67"/>
    </row>
    <row r="112" spans="2:17" x14ac:dyDescent="0.2">
      <c r="B112" s="86"/>
      <c r="C112" s="73"/>
      <c r="D112" s="73"/>
      <c r="E112" s="86"/>
      <c r="F112" s="86"/>
      <c r="G112" s="205"/>
      <c r="H112" s="86"/>
      <c r="I112" s="73"/>
      <c r="J112" s="73"/>
      <c r="K112" s="86"/>
      <c r="L112" s="86"/>
      <c r="M112" s="205"/>
      <c r="N112" s="86"/>
      <c r="O112" s="67"/>
      <c r="P112" s="67"/>
      <c r="Q112" s="67"/>
    </row>
    <row r="113" spans="2:17" x14ac:dyDescent="0.2">
      <c r="B113" s="86"/>
      <c r="C113" s="73"/>
      <c r="D113" s="73"/>
      <c r="E113" s="86"/>
      <c r="F113" s="86"/>
      <c r="G113" s="205"/>
      <c r="H113" s="86"/>
      <c r="I113" s="73"/>
      <c r="J113" s="73"/>
      <c r="K113" s="86"/>
      <c r="L113" s="86"/>
      <c r="M113" s="205"/>
      <c r="N113" s="86"/>
      <c r="O113" s="67"/>
      <c r="P113" s="67"/>
      <c r="Q113" s="67"/>
    </row>
    <row r="114" spans="2:17" x14ac:dyDescent="0.2">
      <c r="B114" s="86"/>
      <c r="C114" s="73"/>
      <c r="D114" s="73"/>
      <c r="E114" s="86"/>
      <c r="F114" s="86"/>
      <c r="G114" s="205"/>
      <c r="H114" s="86"/>
      <c r="I114" s="73"/>
      <c r="J114" s="73"/>
      <c r="K114" s="86"/>
      <c r="L114" s="86"/>
      <c r="M114" s="205"/>
      <c r="N114" s="86"/>
      <c r="O114" s="67"/>
      <c r="P114" s="67"/>
      <c r="Q114" s="67"/>
    </row>
    <row r="115" spans="2:17" x14ac:dyDescent="0.2">
      <c r="B115" s="86"/>
      <c r="C115" s="73"/>
      <c r="D115" s="73"/>
      <c r="E115" s="86"/>
      <c r="F115" s="86"/>
      <c r="G115" s="205"/>
      <c r="H115" s="86"/>
      <c r="I115" s="73"/>
      <c r="J115" s="73"/>
      <c r="K115" s="86"/>
      <c r="L115" s="86"/>
      <c r="M115" s="205"/>
      <c r="N115" s="86"/>
      <c r="O115" s="67"/>
      <c r="P115" s="67"/>
      <c r="Q115" s="67"/>
    </row>
    <row r="116" spans="2:17" x14ac:dyDescent="0.2">
      <c r="B116" s="86"/>
      <c r="C116" s="73"/>
      <c r="D116" s="73"/>
      <c r="E116" s="86"/>
      <c r="F116" s="86"/>
      <c r="G116" s="205"/>
      <c r="H116" s="86"/>
      <c r="I116" s="73"/>
      <c r="J116" s="73"/>
      <c r="K116" s="86"/>
      <c r="L116" s="86"/>
      <c r="M116" s="205"/>
      <c r="N116" s="86"/>
      <c r="O116" s="67"/>
      <c r="P116" s="67"/>
      <c r="Q116" s="67"/>
    </row>
    <row r="117" spans="2:17" x14ac:dyDescent="0.2">
      <c r="B117" s="86"/>
      <c r="C117" s="73"/>
      <c r="D117" s="73"/>
      <c r="E117" s="86"/>
      <c r="F117" s="86"/>
      <c r="G117" s="205"/>
      <c r="H117" s="86"/>
      <c r="I117" s="73"/>
      <c r="J117" s="73"/>
      <c r="K117" s="86"/>
      <c r="L117" s="86"/>
      <c r="M117" s="205"/>
      <c r="N117" s="86"/>
      <c r="O117" s="67"/>
      <c r="P117" s="67"/>
      <c r="Q117" s="67"/>
    </row>
    <row r="118" spans="2:17" x14ac:dyDescent="0.2">
      <c r="B118" s="86"/>
      <c r="C118" s="73"/>
      <c r="D118" s="73"/>
      <c r="E118" s="86"/>
      <c r="F118" s="86"/>
      <c r="G118" s="205"/>
      <c r="H118" s="86"/>
      <c r="I118" s="73"/>
      <c r="J118" s="73"/>
      <c r="K118" s="86"/>
      <c r="L118" s="86"/>
      <c r="M118" s="205"/>
      <c r="N118" s="86"/>
      <c r="O118" s="67"/>
      <c r="P118" s="67"/>
      <c r="Q118" s="67"/>
    </row>
    <row r="119" spans="2:17" x14ac:dyDescent="0.2">
      <c r="B119" s="86"/>
      <c r="C119" s="73"/>
      <c r="D119" s="73"/>
      <c r="E119" s="86"/>
      <c r="F119" s="86"/>
      <c r="G119" s="205"/>
      <c r="H119" s="86"/>
      <c r="I119" s="73"/>
      <c r="J119" s="73"/>
      <c r="K119" s="86"/>
      <c r="L119" s="86"/>
      <c r="M119" s="205"/>
      <c r="N119" s="86"/>
      <c r="O119" s="67"/>
      <c r="P119" s="67"/>
      <c r="Q119" s="67"/>
    </row>
    <row r="120" spans="2:17" x14ac:dyDescent="0.2">
      <c r="B120" s="86"/>
      <c r="C120" s="73"/>
      <c r="D120" s="73"/>
      <c r="E120" s="86"/>
      <c r="F120" s="86"/>
      <c r="G120" s="205"/>
      <c r="H120" s="86"/>
      <c r="I120" s="73"/>
      <c r="J120" s="73"/>
      <c r="K120" s="86"/>
      <c r="L120" s="86"/>
      <c r="M120" s="205"/>
      <c r="N120" s="86"/>
      <c r="O120" s="67"/>
      <c r="P120" s="67"/>
      <c r="Q120" s="67"/>
    </row>
    <row r="121" spans="2:17" x14ac:dyDescent="0.2">
      <c r="B121" s="86"/>
      <c r="C121" s="73"/>
      <c r="D121" s="73"/>
      <c r="E121" s="86"/>
      <c r="F121" s="86"/>
      <c r="G121" s="205"/>
      <c r="H121" s="86"/>
      <c r="I121" s="73"/>
      <c r="J121" s="73"/>
      <c r="K121" s="86"/>
      <c r="L121" s="86"/>
      <c r="M121" s="205"/>
      <c r="N121" s="86"/>
      <c r="O121" s="67"/>
      <c r="P121" s="67"/>
      <c r="Q121" s="67"/>
    </row>
    <row r="122" spans="2:17" x14ac:dyDescent="0.2">
      <c r="B122" s="86"/>
      <c r="C122" s="73"/>
      <c r="D122" s="73"/>
      <c r="E122" s="86"/>
      <c r="F122" s="86"/>
      <c r="G122" s="205"/>
      <c r="H122" s="86"/>
      <c r="I122" s="73"/>
      <c r="J122" s="73"/>
      <c r="K122" s="86"/>
      <c r="L122" s="86"/>
      <c r="M122" s="205"/>
      <c r="N122" s="86"/>
      <c r="O122" s="67"/>
      <c r="P122" s="67"/>
      <c r="Q122" s="67"/>
    </row>
    <row r="123" spans="2:17" x14ac:dyDescent="0.2">
      <c r="B123" s="86"/>
      <c r="C123" s="73"/>
      <c r="D123" s="73"/>
      <c r="E123" s="86"/>
      <c r="F123" s="86"/>
      <c r="G123" s="205"/>
      <c r="H123" s="86"/>
      <c r="I123" s="73"/>
      <c r="J123" s="73"/>
      <c r="K123" s="86"/>
      <c r="L123" s="86"/>
      <c r="M123" s="205"/>
      <c r="N123" s="86"/>
      <c r="O123" s="67"/>
      <c r="P123" s="67"/>
      <c r="Q123" s="67"/>
    </row>
    <row r="124" spans="2:17" x14ac:dyDescent="0.2">
      <c r="B124" s="86"/>
      <c r="C124" s="73"/>
      <c r="D124" s="73"/>
      <c r="E124" s="86"/>
      <c r="F124" s="86"/>
      <c r="G124" s="205"/>
      <c r="H124" s="86"/>
      <c r="I124" s="73"/>
      <c r="J124" s="73"/>
      <c r="K124" s="86"/>
      <c r="L124" s="86"/>
      <c r="M124" s="205"/>
      <c r="N124" s="86"/>
      <c r="O124" s="67"/>
      <c r="P124" s="67"/>
      <c r="Q124" s="67"/>
    </row>
    <row r="125" spans="2:17" x14ac:dyDescent="0.2">
      <c r="B125" s="86"/>
      <c r="C125" s="73"/>
      <c r="D125" s="73"/>
      <c r="E125" s="86"/>
      <c r="F125" s="86"/>
      <c r="G125" s="205"/>
      <c r="H125" s="86"/>
      <c r="I125" s="73"/>
      <c r="J125" s="73"/>
      <c r="K125" s="86"/>
      <c r="L125" s="86"/>
      <c r="M125" s="205"/>
      <c r="N125" s="86"/>
      <c r="O125" s="67"/>
      <c r="P125" s="67"/>
      <c r="Q125" s="67"/>
    </row>
    <row r="126" spans="2:17" x14ac:dyDescent="0.2">
      <c r="B126" s="86"/>
      <c r="C126" s="73"/>
      <c r="D126" s="73"/>
      <c r="E126" s="86"/>
      <c r="F126" s="86"/>
      <c r="G126" s="205"/>
      <c r="H126" s="86"/>
      <c r="I126" s="73"/>
      <c r="J126" s="73"/>
      <c r="K126" s="86"/>
      <c r="L126" s="86"/>
      <c r="M126" s="205"/>
      <c r="N126" s="86"/>
      <c r="O126" s="67"/>
      <c r="P126" s="67"/>
      <c r="Q126" s="67"/>
    </row>
    <row r="127" spans="2:17" x14ac:dyDescent="0.2">
      <c r="B127" s="86"/>
      <c r="C127" s="73"/>
      <c r="D127" s="73"/>
      <c r="E127" s="86"/>
      <c r="F127" s="86"/>
      <c r="G127" s="205"/>
      <c r="H127" s="86"/>
      <c r="I127" s="73"/>
      <c r="J127" s="73"/>
      <c r="K127" s="86"/>
      <c r="L127" s="86"/>
      <c r="M127" s="205"/>
      <c r="N127" s="86"/>
      <c r="O127" s="67"/>
      <c r="P127" s="67"/>
      <c r="Q127" s="67"/>
    </row>
    <row r="128" spans="2:17" x14ac:dyDescent="0.2">
      <c r="B128" s="86"/>
      <c r="C128" s="73"/>
      <c r="D128" s="73"/>
      <c r="E128" s="86"/>
      <c r="F128" s="86"/>
      <c r="G128" s="205"/>
      <c r="H128" s="86"/>
      <c r="I128" s="73"/>
      <c r="J128" s="73"/>
      <c r="K128" s="86"/>
      <c r="L128" s="86"/>
      <c r="M128" s="205"/>
      <c r="N128" s="86"/>
      <c r="O128" s="67"/>
      <c r="P128" s="67"/>
      <c r="Q128" s="67"/>
    </row>
    <row r="129" spans="2:17" x14ac:dyDescent="0.2">
      <c r="B129" s="86"/>
      <c r="C129" s="73"/>
      <c r="D129" s="73"/>
      <c r="E129" s="86"/>
      <c r="F129" s="86"/>
      <c r="G129" s="205"/>
      <c r="H129" s="86"/>
      <c r="I129" s="73"/>
      <c r="J129" s="73"/>
      <c r="K129" s="86"/>
      <c r="L129" s="86"/>
      <c r="M129" s="205"/>
      <c r="N129" s="86"/>
      <c r="O129" s="67"/>
      <c r="P129" s="67"/>
      <c r="Q129" s="67"/>
    </row>
    <row r="130" spans="2:17" x14ac:dyDescent="0.2">
      <c r="B130" s="86"/>
      <c r="C130" s="73"/>
      <c r="D130" s="73"/>
      <c r="E130" s="86"/>
      <c r="F130" s="86"/>
      <c r="G130" s="205"/>
      <c r="H130" s="86"/>
      <c r="I130" s="73"/>
      <c r="J130" s="73"/>
      <c r="K130" s="86"/>
      <c r="L130" s="86"/>
      <c r="M130" s="205"/>
      <c r="N130" s="86"/>
      <c r="O130" s="67"/>
      <c r="P130" s="67"/>
      <c r="Q130" s="67"/>
    </row>
    <row r="131" spans="2:17" x14ac:dyDescent="0.2">
      <c r="B131" s="86"/>
      <c r="C131" s="73"/>
      <c r="D131" s="73"/>
      <c r="E131" s="86"/>
      <c r="F131" s="86"/>
      <c r="G131" s="205"/>
      <c r="H131" s="86"/>
      <c r="I131" s="73"/>
      <c r="J131" s="73"/>
      <c r="K131" s="86"/>
      <c r="L131" s="86"/>
      <c r="M131" s="205"/>
      <c r="N131" s="86"/>
      <c r="O131" s="67"/>
      <c r="P131" s="67"/>
      <c r="Q131" s="67"/>
    </row>
    <row r="132" spans="2:17" x14ac:dyDescent="0.2">
      <c r="B132" s="86"/>
      <c r="C132" s="73"/>
      <c r="D132" s="73"/>
      <c r="E132" s="86"/>
      <c r="F132" s="86"/>
      <c r="G132" s="205"/>
      <c r="H132" s="86"/>
      <c r="I132" s="73"/>
      <c r="J132" s="73"/>
      <c r="K132" s="86"/>
      <c r="L132" s="86"/>
      <c r="M132" s="205"/>
      <c r="N132" s="86"/>
      <c r="O132" s="67"/>
      <c r="P132" s="67"/>
      <c r="Q132" s="67"/>
    </row>
    <row r="133" spans="2:17" x14ac:dyDescent="0.2">
      <c r="B133" s="86"/>
      <c r="C133" s="73"/>
      <c r="D133" s="73"/>
      <c r="E133" s="86"/>
      <c r="F133" s="86"/>
      <c r="G133" s="205"/>
      <c r="H133" s="86"/>
      <c r="I133" s="73"/>
      <c r="J133" s="73"/>
      <c r="K133" s="86"/>
      <c r="L133" s="86"/>
      <c r="M133" s="205"/>
      <c r="N133" s="86"/>
      <c r="O133" s="67"/>
      <c r="P133" s="67"/>
      <c r="Q133" s="67"/>
    </row>
    <row r="134" spans="2:17" x14ac:dyDescent="0.2">
      <c r="B134" s="86"/>
      <c r="C134" s="73"/>
      <c r="D134" s="73"/>
      <c r="E134" s="86"/>
      <c r="F134" s="86"/>
      <c r="G134" s="205"/>
      <c r="H134" s="86"/>
      <c r="I134" s="73"/>
      <c r="J134" s="73"/>
      <c r="K134" s="86"/>
      <c r="L134" s="86"/>
      <c r="M134" s="205"/>
      <c r="N134" s="86"/>
      <c r="O134" s="67"/>
      <c r="P134" s="67"/>
      <c r="Q134" s="67"/>
    </row>
    <row r="135" spans="2:17" x14ac:dyDescent="0.2">
      <c r="B135" s="86"/>
      <c r="C135" s="73"/>
      <c r="D135" s="73"/>
      <c r="E135" s="86"/>
      <c r="F135" s="86"/>
      <c r="G135" s="205"/>
      <c r="H135" s="86"/>
      <c r="I135" s="73"/>
      <c r="J135" s="73"/>
      <c r="K135" s="86"/>
      <c r="L135" s="86"/>
      <c r="M135" s="205"/>
      <c r="N135" s="86"/>
      <c r="O135" s="67"/>
      <c r="P135" s="67"/>
      <c r="Q135" s="67"/>
    </row>
    <row r="136" spans="2:17" x14ac:dyDescent="0.2">
      <c r="B136" s="86"/>
      <c r="C136" s="73"/>
      <c r="D136" s="73"/>
      <c r="E136" s="86"/>
      <c r="F136" s="86"/>
      <c r="G136" s="205"/>
      <c r="H136" s="86"/>
      <c r="I136" s="73"/>
      <c r="J136" s="73"/>
      <c r="K136" s="86"/>
      <c r="L136" s="86"/>
      <c r="M136" s="205"/>
      <c r="N136" s="86"/>
      <c r="O136" s="67"/>
      <c r="P136" s="67"/>
      <c r="Q136" s="67"/>
    </row>
    <row r="137" spans="2:17" x14ac:dyDescent="0.2">
      <c r="B137" s="86"/>
      <c r="C137" s="73"/>
      <c r="D137" s="73"/>
      <c r="E137" s="86"/>
      <c r="F137" s="86"/>
      <c r="G137" s="205"/>
      <c r="H137" s="86"/>
      <c r="I137" s="73"/>
      <c r="J137" s="73"/>
      <c r="K137" s="86"/>
      <c r="L137" s="86"/>
      <c r="M137" s="205"/>
      <c r="N137" s="86"/>
      <c r="O137" s="67"/>
      <c r="P137" s="67"/>
      <c r="Q137" s="67"/>
    </row>
    <row r="138" spans="2:17" x14ac:dyDescent="0.2">
      <c r="B138" s="86"/>
      <c r="C138" s="73"/>
      <c r="D138" s="73"/>
      <c r="E138" s="86"/>
      <c r="F138" s="86"/>
      <c r="G138" s="205"/>
      <c r="H138" s="86"/>
      <c r="I138" s="73"/>
      <c r="J138" s="73"/>
      <c r="K138" s="86"/>
      <c r="L138" s="86"/>
      <c r="M138" s="205"/>
      <c r="N138" s="86"/>
      <c r="O138" s="67"/>
      <c r="P138" s="67"/>
      <c r="Q138" s="67"/>
    </row>
    <row r="139" spans="2:17" x14ac:dyDescent="0.2">
      <c r="B139" s="86"/>
      <c r="C139" s="73"/>
      <c r="D139" s="73"/>
      <c r="E139" s="86"/>
      <c r="F139" s="86"/>
      <c r="G139" s="205"/>
      <c r="H139" s="86"/>
      <c r="I139" s="73"/>
      <c r="J139" s="73"/>
      <c r="K139" s="86"/>
      <c r="L139" s="86"/>
      <c r="M139" s="205"/>
      <c r="N139" s="86"/>
      <c r="O139" s="67"/>
      <c r="P139" s="67"/>
      <c r="Q139" s="67"/>
    </row>
    <row r="140" spans="2:17" x14ac:dyDescent="0.2">
      <c r="B140" s="86"/>
      <c r="C140" s="73"/>
      <c r="D140" s="73"/>
      <c r="E140" s="86"/>
      <c r="F140" s="86"/>
      <c r="G140" s="205"/>
      <c r="H140" s="86"/>
      <c r="I140" s="73"/>
      <c r="J140" s="73"/>
      <c r="K140" s="86"/>
      <c r="L140" s="86"/>
      <c r="M140" s="205"/>
      <c r="N140" s="86"/>
      <c r="O140" s="67"/>
      <c r="P140" s="67"/>
      <c r="Q140" s="67"/>
    </row>
    <row r="141" spans="2:17" x14ac:dyDescent="0.2">
      <c r="B141" s="86"/>
      <c r="C141" s="73"/>
      <c r="D141" s="73"/>
      <c r="E141" s="86"/>
      <c r="F141" s="86"/>
      <c r="G141" s="205"/>
      <c r="H141" s="86"/>
      <c r="I141" s="73"/>
      <c r="J141" s="73"/>
      <c r="K141" s="86"/>
      <c r="L141" s="86"/>
      <c r="M141" s="205"/>
      <c r="N141" s="86"/>
      <c r="O141" s="67"/>
      <c r="P141" s="67"/>
      <c r="Q141" s="67"/>
    </row>
    <row r="142" spans="2:17" x14ac:dyDescent="0.2">
      <c r="B142" s="86"/>
      <c r="C142" s="73"/>
      <c r="D142" s="73"/>
      <c r="E142" s="86"/>
      <c r="F142" s="86"/>
      <c r="G142" s="205"/>
      <c r="H142" s="86"/>
      <c r="I142" s="73"/>
      <c r="J142" s="73"/>
      <c r="K142" s="86"/>
      <c r="L142" s="86"/>
      <c r="M142" s="205"/>
      <c r="N142" s="86"/>
      <c r="O142" s="67"/>
      <c r="P142" s="67"/>
      <c r="Q142" s="67"/>
    </row>
    <row r="143" spans="2:17" x14ac:dyDescent="0.2">
      <c r="B143" s="86"/>
      <c r="C143" s="73"/>
      <c r="D143" s="73"/>
      <c r="E143" s="86"/>
      <c r="F143" s="86"/>
      <c r="G143" s="205"/>
      <c r="H143" s="86"/>
      <c r="I143" s="73"/>
      <c r="J143" s="73"/>
      <c r="K143" s="86"/>
      <c r="L143" s="86"/>
      <c r="M143" s="205"/>
      <c r="N143" s="86"/>
      <c r="O143" s="67"/>
      <c r="P143" s="67"/>
      <c r="Q143" s="67"/>
    </row>
    <row r="144" spans="2:17" x14ac:dyDescent="0.2">
      <c r="B144" s="86"/>
      <c r="C144" s="73"/>
      <c r="D144" s="73"/>
      <c r="E144" s="86"/>
      <c r="F144" s="86"/>
      <c r="G144" s="205"/>
      <c r="H144" s="86"/>
      <c r="I144" s="73"/>
      <c r="J144" s="73"/>
      <c r="K144" s="86"/>
      <c r="L144" s="86"/>
      <c r="M144" s="205"/>
      <c r="N144" s="86"/>
      <c r="O144" s="67"/>
      <c r="P144" s="67"/>
      <c r="Q144" s="67"/>
    </row>
    <row r="145" spans="2:17" x14ac:dyDescent="0.2">
      <c r="B145" s="86"/>
      <c r="C145" s="73"/>
      <c r="D145" s="73"/>
      <c r="E145" s="86"/>
      <c r="F145" s="86"/>
      <c r="G145" s="205"/>
      <c r="H145" s="86"/>
      <c r="I145" s="73"/>
      <c r="J145" s="73"/>
      <c r="K145" s="86"/>
      <c r="L145" s="86"/>
      <c r="M145" s="205"/>
      <c r="N145" s="86"/>
      <c r="O145" s="67"/>
      <c r="P145" s="67"/>
      <c r="Q145" s="67"/>
    </row>
    <row r="146" spans="2:17" x14ac:dyDescent="0.2">
      <c r="B146" s="86"/>
      <c r="C146" s="73"/>
      <c r="D146" s="73"/>
      <c r="E146" s="86"/>
      <c r="F146" s="86"/>
      <c r="G146" s="205"/>
      <c r="H146" s="86"/>
      <c r="I146" s="73"/>
      <c r="J146" s="73"/>
      <c r="K146" s="86"/>
      <c r="L146" s="86"/>
      <c r="M146" s="205"/>
      <c r="N146" s="86"/>
      <c r="O146" s="67"/>
      <c r="P146" s="67"/>
      <c r="Q146" s="67"/>
    </row>
    <row r="147" spans="2:17" x14ac:dyDescent="0.2">
      <c r="B147" s="86"/>
      <c r="C147" s="73"/>
      <c r="D147" s="73"/>
      <c r="E147" s="86"/>
      <c r="F147" s="86"/>
      <c r="G147" s="205"/>
      <c r="H147" s="86"/>
      <c r="I147" s="73"/>
      <c r="J147" s="73"/>
      <c r="K147" s="86"/>
      <c r="L147" s="86"/>
      <c r="M147" s="205"/>
      <c r="N147" s="86"/>
      <c r="O147" s="67"/>
      <c r="P147" s="67"/>
      <c r="Q147" s="67"/>
    </row>
    <row r="148" spans="2:17" x14ac:dyDescent="0.2">
      <c r="B148" s="86"/>
      <c r="C148" s="73"/>
      <c r="D148" s="73"/>
      <c r="E148" s="86"/>
      <c r="F148" s="86"/>
      <c r="G148" s="205"/>
      <c r="H148" s="86"/>
      <c r="I148" s="73"/>
      <c r="J148" s="73"/>
      <c r="K148" s="86"/>
      <c r="L148" s="86"/>
      <c r="M148" s="205"/>
      <c r="N148" s="86"/>
      <c r="O148" s="67"/>
      <c r="P148" s="67"/>
      <c r="Q148" s="67"/>
    </row>
    <row r="149" spans="2:17" x14ac:dyDescent="0.2">
      <c r="B149" s="86"/>
      <c r="C149" s="73"/>
      <c r="D149" s="73"/>
      <c r="E149" s="86"/>
      <c r="F149" s="86"/>
      <c r="G149" s="205"/>
      <c r="H149" s="86"/>
      <c r="I149" s="73"/>
      <c r="J149" s="73"/>
      <c r="K149" s="86"/>
      <c r="L149" s="86"/>
      <c r="M149" s="205"/>
      <c r="N149" s="86"/>
      <c r="O149" s="67"/>
      <c r="P149" s="67"/>
      <c r="Q149" s="67"/>
    </row>
    <row r="150" spans="2:17" x14ac:dyDescent="0.2">
      <c r="B150" s="86"/>
      <c r="C150" s="73"/>
      <c r="D150" s="73"/>
      <c r="E150" s="86"/>
      <c r="F150" s="86"/>
      <c r="G150" s="205"/>
      <c r="H150" s="86"/>
      <c r="I150" s="73"/>
      <c r="J150" s="73"/>
      <c r="K150" s="86"/>
      <c r="L150" s="86"/>
      <c r="M150" s="205"/>
      <c r="N150" s="86"/>
      <c r="O150" s="67"/>
      <c r="P150" s="67"/>
      <c r="Q150" s="67"/>
    </row>
    <row r="151" spans="2:17" x14ac:dyDescent="0.2">
      <c r="B151" s="86"/>
      <c r="C151" s="73"/>
      <c r="D151" s="73"/>
      <c r="E151" s="86"/>
      <c r="F151" s="86"/>
      <c r="G151" s="205"/>
      <c r="H151" s="86"/>
      <c r="I151" s="73"/>
      <c r="J151" s="73"/>
      <c r="K151" s="86"/>
      <c r="L151" s="86"/>
      <c r="M151" s="205"/>
      <c r="N151" s="86"/>
      <c r="O151" s="67"/>
      <c r="P151" s="67"/>
      <c r="Q151" s="67"/>
    </row>
    <row r="152" spans="2:17" x14ac:dyDescent="0.2">
      <c r="B152" s="86"/>
      <c r="C152" s="73"/>
      <c r="D152" s="73"/>
      <c r="E152" s="86"/>
      <c r="F152" s="86"/>
      <c r="G152" s="205"/>
      <c r="H152" s="86"/>
      <c r="I152" s="73"/>
      <c r="J152" s="73"/>
      <c r="K152" s="86"/>
      <c r="L152" s="86"/>
      <c r="M152" s="205"/>
      <c r="N152" s="86"/>
      <c r="O152" s="67"/>
      <c r="P152" s="67"/>
      <c r="Q152" s="67"/>
    </row>
    <row r="153" spans="2:17" x14ac:dyDescent="0.2">
      <c r="B153" s="86"/>
      <c r="C153" s="73"/>
      <c r="D153" s="73"/>
      <c r="E153" s="86"/>
      <c r="F153" s="86"/>
      <c r="G153" s="205"/>
      <c r="H153" s="86"/>
      <c r="I153" s="73"/>
      <c r="J153" s="73"/>
      <c r="K153" s="86"/>
      <c r="L153" s="86"/>
      <c r="M153" s="205"/>
      <c r="N153" s="86"/>
      <c r="O153" s="67"/>
      <c r="P153" s="67"/>
      <c r="Q153" s="67"/>
    </row>
    <row r="154" spans="2:17" x14ac:dyDescent="0.2">
      <c r="B154" s="86"/>
      <c r="C154" s="73"/>
      <c r="D154" s="73"/>
      <c r="E154" s="86"/>
      <c r="F154" s="86"/>
      <c r="G154" s="205"/>
      <c r="H154" s="86"/>
      <c r="I154" s="73"/>
      <c r="J154" s="73"/>
      <c r="K154" s="86"/>
      <c r="L154" s="86"/>
      <c r="M154" s="205"/>
      <c r="N154" s="86"/>
      <c r="O154" s="67"/>
      <c r="P154" s="67"/>
      <c r="Q154" s="67"/>
    </row>
    <row r="155" spans="2:17" x14ac:dyDescent="0.2">
      <c r="B155" s="86"/>
      <c r="C155" s="73"/>
      <c r="D155" s="73"/>
      <c r="E155" s="86"/>
      <c r="F155" s="86"/>
      <c r="G155" s="205"/>
      <c r="H155" s="86"/>
      <c r="I155" s="73"/>
      <c r="J155" s="73"/>
      <c r="K155" s="86"/>
      <c r="L155" s="86"/>
      <c r="M155" s="205"/>
      <c r="N155" s="86"/>
      <c r="O155" s="67"/>
      <c r="P155" s="67"/>
      <c r="Q155" s="67"/>
    </row>
    <row r="156" spans="2:17" x14ac:dyDescent="0.2">
      <c r="B156" s="86"/>
      <c r="C156" s="73"/>
      <c r="D156" s="73"/>
      <c r="E156" s="86"/>
      <c r="F156" s="86"/>
      <c r="G156" s="205"/>
      <c r="H156" s="86"/>
      <c r="I156" s="73"/>
      <c r="J156" s="73"/>
      <c r="K156" s="86"/>
      <c r="L156" s="86"/>
      <c r="M156" s="205"/>
      <c r="N156" s="86"/>
      <c r="O156" s="67"/>
      <c r="P156" s="67"/>
      <c r="Q156" s="67"/>
    </row>
    <row r="157" spans="2:17" x14ac:dyDescent="0.2">
      <c r="B157" s="86"/>
      <c r="C157" s="73"/>
      <c r="D157" s="73"/>
      <c r="E157" s="86"/>
      <c r="F157" s="86"/>
      <c r="G157" s="205"/>
      <c r="H157" s="86"/>
      <c r="I157" s="73"/>
      <c r="J157" s="73"/>
      <c r="K157" s="86"/>
      <c r="L157" s="86"/>
      <c r="M157" s="205"/>
      <c r="N157" s="86"/>
      <c r="O157" s="67"/>
      <c r="P157" s="67"/>
      <c r="Q157" s="67"/>
    </row>
    <row r="158" spans="2:17" x14ac:dyDescent="0.2">
      <c r="B158" s="86"/>
      <c r="C158" s="73"/>
      <c r="D158" s="73"/>
      <c r="E158" s="86"/>
      <c r="F158" s="86"/>
      <c r="G158" s="205"/>
      <c r="H158" s="86"/>
      <c r="I158" s="73"/>
      <c r="J158" s="73"/>
      <c r="K158" s="86"/>
      <c r="L158" s="86"/>
      <c r="M158" s="205"/>
      <c r="N158" s="86"/>
      <c r="O158" s="67"/>
      <c r="P158" s="67"/>
      <c r="Q158" s="67"/>
    </row>
    <row r="159" spans="2:17" x14ac:dyDescent="0.2">
      <c r="B159" s="86"/>
      <c r="C159" s="73"/>
      <c r="D159" s="73"/>
      <c r="E159" s="86"/>
      <c r="F159" s="86"/>
      <c r="G159" s="205"/>
      <c r="H159" s="86"/>
      <c r="I159" s="73"/>
      <c r="J159" s="73"/>
      <c r="K159" s="86"/>
      <c r="L159" s="86"/>
      <c r="M159" s="205"/>
      <c r="N159" s="86"/>
      <c r="O159" s="67"/>
      <c r="P159" s="67"/>
      <c r="Q159" s="67"/>
    </row>
    <row r="160" spans="2:17" x14ac:dyDescent="0.2">
      <c r="B160" s="86"/>
      <c r="C160" s="73"/>
      <c r="D160" s="73"/>
      <c r="E160" s="86"/>
      <c r="F160" s="86"/>
      <c r="G160" s="205"/>
      <c r="H160" s="86"/>
      <c r="I160" s="73"/>
      <c r="J160" s="73"/>
      <c r="K160" s="86"/>
      <c r="L160" s="86"/>
      <c r="M160" s="205"/>
      <c r="N160" s="86"/>
      <c r="O160" s="67"/>
      <c r="P160" s="67"/>
      <c r="Q160" s="67"/>
    </row>
    <row r="161" spans="2:17" x14ac:dyDescent="0.2">
      <c r="B161" s="86"/>
      <c r="C161" s="73"/>
      <c r="D161" s="73"/>
      <c r="E161" s="86"/>
      <c r="F161" s="86"/>
      <c r="G161" s="205"/>
      <c r="H161" s="86"/>
      <c r="I161" s="73"/>
      <c r="J161" s="73"/>
      <c r="K161" s="86"/>
      <c r="L161" s="86"/>
      <c r="M161" s="205"/>
      <c r="N161" s="86"/>
      <c r="O161" s="67"/>
      <c r="P161" s="67"/>
      <c r="Q161" s="67"/>
    </row>
    <row r="162" spans="2:17" x14ac:dyDescent="0.2">
      <c r="B162" s="86"/>
      <c r="C162" s="73"/>
      <c r="D162" s="73"/>
      <c r="E162" s="86"/>
      <c r="F162" s="86"/>
      <c r="G162" s="205"/>
      <c r="H162" s="86"/>
      <c r="I162" s="73"/>
      <c r="J162" s="73"/>
      <c r="K162" s="86"/>
      <c r="L162" s="86"/>
      <c r="M162" s="205"/>
      <c r="N162" s="86"/>
      <c r="O162" s="67"/>
      <c r="P162" s="67"/>
      <c r="Q162" s="67"/>
    </row>
    <row r="163" spans="2:17" x14ac:dyDescent="0.2">
      <c r="B163" s="86"/>
      <c r="C163" s="73"/>
      <c r="D163" s="73"/>
      <c r="E163" s="86"/>
      <c r="F163" s="86"/>
      <c r="G163" s="205"/>
      <c r="H163" s="86"/>
      <c r="I163" s="73"/>
      <c r="J163" s="73"/>
      <c r="K163" s="86"/>
      <c r="L163" s="86"/>
      <c r="M163" s="205"/>
      <c r="N163" s="86"/>
      <c r="O163" s="67"/>
      <c r="P163" s="67"/>
      <c r="Q163" s="67"/>
    </row>
    <row r="164" spans="2:17" x14ac:dyDescent="0.2">
      <c r="B164" s="86"/>
      <c r="C164" s="73"/>
      <c r="D164" s="73"/>
      <c r="E164" s="86"/>
      <c r="F164" s="86"/>
      <c r="G164" s="205"/>
      <c r="H164" s="86"/>
      <c r="I164" s="73"/>
      <c r="J164" s="73"/>
      <c r="K164" s="86"/>
      <c r="L164" s="86"/>
      <c r="M164" s="205"/>
      <c r="N164" s="86"/>
      <c r="O164" s="67"/>
      <c r="P164" s="67"/>
      <c r="Q164" s="67"/>
    </row>
    <row r="165" spans="2:17" x14ac:dyDescent="0.2">
      <c r="B165" s="86"/>
      <c r="C165" s="73"/>
      <c r="D165" s="73"/>
      <c r="E165" s="86"/>
      <c r="F165" s="86"/>
      <c r="G165" s="205"/>
      <c r="H165" s="86"/>
      <c r="I165" s="73"/>
      <c r="J165" s="73"/>
      <c r="K165" s="86"/>
      <c r="L165" s="86"/>
      <c r="M165" s="205"/>
      <c r="N165" s="86"/>
      <c r="O165" s="67"/>
      <c r="P165" s="67"/>
      <c r="Q165" s="67"/>
    </row>
    <row r="166" spans="2:17" x14ac:dyDescent="0.2">
      <c r="B166" s="86"/>
      <c r="C166" s="73"/>
      <c r="D166" s="73"/>
      <c r="E166" s="86"/>
      <c r="F166" s="86"/>
      <c r="G166" s="205"/>
      <c r="H166" s="86"/>
      <c r="I166" s="73"/>
      <c r="J166" s="73"/>
      <c r="K166" s="86"/>
      <c r="L166" s="86"/>
      <c r="M166" s="205"/>
      <c r="N166" s="86"/>
      <c r="O166" s="67"/>
      <c r="P166" s="67"/>
      <c r="Q166" s="67"/>
    </row>
    <row r="167" spans="2:17" x14ac:dyDescent="0.2">
      <c r="B167" s="86"/>
      <c r="C167" s="73"/>
      <c r="D167" s="73"/>
      <c r="E167" s="86"/>
      <c r="F167" s="86"/>
      <c r="G167" s="205"/>
      <c r="H167" s="86"/>
      <c r="I167" s="73"/>
      <c r="J167" s="73"/>
      <c r="K167" s="86"/>
      <c r="L167" s="86"/>
      <c r="M167" s="205"/>
      <c r="N167" s="86"/>
      <c r="O167" s="67"/>
      <c r="P167" s="67"/>
      <c r="Q167" s="67"/>
    </row>
    <row r="168" spans="2:17" x14ac:dyDescent="0.2">
      <c r="B168" s="86"/>
      <c r="C168" s="73"/>
      <c r="D168" s="73"/>
      <c r="E168" s="86"/>
      <c r="F168" s="86"/>
      <c r="G168" s="205"/>
      <c r="H168" s="86"/>
      <c r="I168" s="73"/>
      <c r="J168" s="73"/>
      <c r="K168" s="86"/>
      <c r="L168" s="86"/>
      <c r="M168" s="205"/>
      <c r="N168" s="86"/>
      <c r="O168" s="67"/>
      <c r="P168" s="67"/>
      <c r="Q168" s="67"/>
    </row>
    <row r="169" spans="2:17" x14ac:dyDescent="0.2">
      <c r="B169" s="86"/>
      <c r="C169" s="73"/>
      <c r="D169" s="73"/>
      <c r="E169" s="86"/>
      <c r="F169" s="86"/>
      <c r="G169" s="205"/>
      <c r="H169" s="86"/>
      <c r="I169" s="73"/>
      <c r="J169" s="73"/>
      <c r="K169" s="86"/>
      <c r="L169" s="86"/>
      <c r="M169" s="205"/>
      <c r="N169" s="86"/>
      <c r="O169" s="67"/>
      <c r="P169" s="67"/>
      <c r="Q169" s="67"/>
    </row>
    <row r="170" spans="2:17" x14ac:dyDescent="0.2">
      <c r="B170" s="86"/>
      <c r="C170" s="73"/>
      <c r="D170" s="73"/>
      <c r="E170" s="86"/>
      <c r="F170" s="86"/>
      <c r="G170" s="205"/>
      <c r="H170" s="86"/>
      <c r="I170" s="73"/>
      <c r="J170" s="73"/>
      <c r="K170" s="86"/>
      <c r="L170" s="86"/>
      <c r="M170" s="205"/>
      <c r="N170" s="86"/>
      <c r="O170" s="67"/>
      <c r="P170" s="67"/>
      <c r="Q170" s="67"/>
    </row>
    <row r="171" spans="2:17" x14ac:dyDescent="0.2">
      <c r="B171" s="86"/>
      <c r="C171" s="73"/>
      <c r="D171" s="73"/>
      <c r="E171" s="86"/>
      <c r="F171" s="86"/>
      <c r="G171" s="205"/>
      <c r="H171" s="86"/>
      <c r="I171" s="73"/>
      <c r="J171" s="73"/>
      <c r="K171" s="86"/>
      <c r="L171" s="86"/>
      <c r="M171" s="205"/>
      <c r="N171" s="86"/>
      <c r="O171" s="67"/>
      <c r="P171" s="67"/>
      <c r="Q171" s="67"/>
    </row>
    <row r="172" spans="2:17" x14ac:dyDescent="0.2">
      <c r="B172" s="86"/>
      <c r="C172" s="73"/>
      <c r="D172" s="73"/>
      <c r="E172" s="86"/>
      <c r="F172" s="86"/>
      <c r="G172" s="205"/>
      <c r="H172" s="86"/>
      <c r="I172" s="73"/>
      <c r="J172" s="73"/>
      <c r="K172" s="86"/>
      <c r="L172" s="86"/>
      <c r="M172" s="205"/>
      <c r="N172" s="86"/>
      <c r="O172" s="67"/>
      <c r="P172" s="67"/>
      <c r="Q172" s="67"/>
    </row>
    <row r="173" spans="2:17" x14ac:dyDescent="0.2">
      <c r="B173" s="86"/>
      <c r="C173" s="73"/>
      <c r="D173" s="73"/>
      <c r="E173" s="86"/>
      <c r="F173" s="86"/>
      <c r="G173" s="205"/>
      <c r="H173" s="86"/>
      <c r="I173" s="73"/>
      <c r="J173" s="73"/>
      <c r="K173" s="86"/>
      <c r="L173" s="86"/>
      <c r="M173" s="205"/>
      <c r="N173" s="86"/>
      <c r="O173" s="67"/>
      <c r="P173" s="67"/>
      <c r="Q173" s="67"/>
    </row>
    <row r="174" spans="2:17" x14ac:dyDescent="0.2">
      <c r="B174" s="86"/>
      <c r="C174" s="73"/>
      <c r="D174" s="73"/>
      <c r="E174" s="86"/>
      <c r="F174" s="86"/>
      <c r="G174" s="205"/>
      <c r="H174" s="86"/>
      <c r="I174" s="73"/>
      <c r="J174" s="73"/>
      <c r="K174" s="86"/>
      <c r="L174" s="86"/>
      <c r="M174" s="205"/>
      <c r="N174" s="86"/>
      <c r="O174" s="67"/>
      <c r="P174" s="67"/>
      <c r="Q174" s="67"/>
    </row>
    <row r="175" spans="2:17" x14ac:dyDescent="0.2">
      <c r="B175" s="86"/>
      <c r="C175" s="73"/>
      <c r="D175" s="73"/>
      <c r="E175" s="86"/>
      <c r="F175" s="86"/>
      <c r="G175" s="205"/>
      <c r="H175" s="86"/>
      <c r="I175" s="73"/>
      <c r="J175" s="73"/>
      <c r="K175" s="86"/>
      <c r="L175" s="86"/>
      <c r="M175" s="205"/>
      <c r="N175" s="86"/>
      <c r="O175" s="67"/>
      <c r="P175" s="67"/>
      <c r="Q175" s="67"/>
    </row>
    <row r="176" spans="2:17" x14ac:dyDescent="0.2">
      <c r="B176" s="86"/>
      <c r="C176" s="73"/>
      <c r="D176" s="73"/>
      <c r="E176" s="86"/>
      <c r="F176" s="86"/>
      <c r="G176" s="205"/>
      <c r="H176" s="86"/>
      <c r="I176" s="73"/>
      <c r="J176" s="73"/>
      <c r="K176" s="86"/>
      <c r="L176" s="86"/>
      <c r="M176" s="205"/>
      <c r="N176" s="86"/>
      <c r="O176" s="67"/>
      <c r="P176" s="67"/>
      <c r="Q176" s="67"/>
    </row>
    <row r="177" spans="2:17" x14ac:dyDescent="0.2">
      <c r="B177" s="86"/>
      <c r="C177" s="73"/>
      <c r="D177" s="73"/>
      <c r="E177" s="86"/>
      <c r="F177" s="86"/>
      <c r="G177" s="205"/>
      <c r="H177" s="86"/>
      <c r="I177" s="73"/>
      <c r="J177" s="73"/>
      <c r="K177" s="86"/>
      <c r="L177" s="86"/>
      <c r="M177" s="205"/>
      <c r="N177" s="86"/>
      <c r="O177" s="67"/>
      <c r="P177" s="67"/>
      <c r="Q177" s="67"/>
    </row>
    <row r="178" spans="2:17" x14ac:dyDescent="0.2">
      <c r="B178" s="86"/>
      <c r="C178" s="73"/>
      <c r="D178" s="73"/>
      <c r="E178" s="86"/>
      <c r="F178" s="86"/>
      <c r="G178" s="205"/>
      <c r="H178" s="86"/>
      <c r="I178" s="73"/>
      <c r="J178" s="73"/>
      <c r="K178" s="86"/>
      <c r="L178" s="86"/>
      <c r="M178" s="205"/>
      <c r="N178" s="86"/>
      <c r="O178" s="67"/>
      <c r="P178" s="67"/>
      <c r="Q178" s="67"/>
    </row>
    <row r="179" spans="2:17" x14ac:dyDescent="0.2">
      <c r="B179" s="86"/>
      <c r="C179" s="73"/>
      <c r="D179" s="73"/>
      <c r="E179" s="86"/>
      <c r="F179" s="86"/>
      <c r="G179" s="205"/>
      <c r="H179" s="86"/>
      <c r="I179" s="73"/>
      <c r="J179" s="73"/>
      <c r="K179" s="86"/>
      <c r="L179" s="86"/>
      <c r="M179" s="205"/>
      <c r="N179" s="86"/>
      <c r="O179" s="67"/>
      <c r="P179" s="67"/>
      <c r="Q179" s="67"/>
    </row>
    <row r="180" spans="2:17" x14ac:dyDescent="0.2">
      <c r="B180" s="86"/>
      <c r="C180" s="73"/>
      <c r="D180" s="73"/>
      <c r="E180" s="86"/>
      <c r="F180" s="86"/>
      <c r="G180" s="205"/>
      <c r="H180" s="86"/>
      <c r="I180" s="73"/>
      <c r="J180" s="73"/>
      <c r="K180" s="86"/>
      <c r="L180" s="86"/>
      <c r="M180" s="205"/>
      <c r="N180" s="86"/>
      <c r="O180" s="67"/>
      <c r="P180" s="67"/>
      <c r="Q180" s="67"/>
    </row>
    <row r="181" spans="2:17" x14ac:dyDescent="0.2">
      <c r="B181" s="86"/>
      <c r="C181" s="73"/>
      <c r="D181" s="73"/>
      <c r="E181" s="86"/>
      <c r="F181" s="86"/>
      <c r="G181" s="205"/>
      <c r="H181" s="86"/>
      <c r="I181" s="73"/>
      <c r="J181" s="73"/>
      <c r="K181" s="86"/>
      <c r="L181" s="86"/>
      <c r="M181" s="205"/>
      <c r="N181" s="86"/>
      <c r="O181" s="67"/>
      <c r="P181" s="67"/>
      <c r="Q181" s="67"/>
    </row>
    <row r="182" spans="2:17" x14ac:dyDescent="0.2">
      <c r="B182" s="86"/>
      <c r="C182" s="73"/>
      <c r="D182" s="73"/>
      <c r="E182" s="86"/>
      <c r="F182" s="86"/>
      <c r="G182" s="205"/>
      <c r="H182" s="86"/>
      <c r="I182" s="73"/>
      <c r="J182" s="73"/>
      <c r="K182" s="86"/>
      <c r="L182" s="86"/>
      <c r="M182" s="205"/>
      <c r="N182" s="86"/>
      <c r="O182" s="67"/>
      <c r="P182" s="67"/>
      <c r="Q182" s="67"/>
    </row>
    <row r="183" spans="2:17" x14ac:dyDescent="0.2">
      <c r="B183" s="86"/>
      <c r="C183" s="73"/>
      <c r="D183" s="73"/>
      <c r="E183" s="86"/>
      <c r="F183" s="86"/>
      <c r="G183" s="205"/>
      <c r="H183" s="86"/>
      <c r="I183" s="73"/>
      <c r="J183" s="73"/>
      <c r="K183" s="86"/>
      <c r="L183" s="86"/>
      <c r="M183" s="205"/>
      <c r="N183" s="86"/>
      <c r="O183" s="67"/>
      <c r="P183" s="67"/>
      <c r="Q183" s="67"/>
    </row>
    <row r="184" spans="2:17" x14ac:dyDescent="0.2">
      <c r="B184" s="86"/>
      <c r="C184" s="73"/>
      <c r="D184" s="73"/>
      <c r="E184" s="86"/>
      <c r="F184" s="86"/>
      <c r="G184" s="205"/>
      <c r="H184" s="86"/>
      <c r="I184" s="73"/>
      <c r="J184" s="73"/>
      <c r="K184" s="86"/>
      <c r="L184" s="86"/>
      <c r="M184" s="205"/>
      <c r="N184" s="86"/>
      <c r="O184" s="67"/>
      <c r="P184" s="67"/>
      <c r="Q184" s="67"/>
    </row>
    <row r="185" spans="2:17" x14ac:dyDescent="0.2">
      <c r="B185" s="86"/>
      <c r="C185" s="73"/>
      <c r="D185" s="73"/>
      <c r="E185" s="86"/>
      <c r="F185" s="86"/>
      <c r="G185" s="205"/>
      <c r="H185" s="86"/>
      <c r="I185" s="73"/>
      <c r="J185" s="73"/>
      <c r="K185" s="86"/>
      <c r="L185" s="86"/>
      <c r="M185" s="205"/>
      <c r="N185" s="86"/>
      <c r="O185" s="67"/>
      <c r="P185" s="67"/>
      <c r="Q185" s="67"/>
    </row>
    <row r="186" spans="2:17" x14ac:dyDescent="0.2">
      <c r="B186" s="86"/>
      <c r="C186" s="73"/>
      <c r="D186" s="73"/>
      <c r="E186" s="86"/>
      <c r="F186" s="86"/>
      <c r="G186" s="205"/>
      <c r="H186" s="86"/>
      <c r="I186" s="73"/>
      <c r="J186" s="73"/>
      <c r="K186" s="86"/>
      <c r="L186" s="86"/>
      <c r="M186" s="205"/>
      <c r="N186" s="86"/>
      <c r="O186" s="67"/>
      <c r="P186" s="67"/>
      <c r="Q186" s="67"/>
    </row>
    <row r="187" spans="2:17" x14ac:dyDescent="0.2">
      <c r="B187" s="86"/>
      <c r="C187" s="73"/>
      <c r="D187" s="73"/>
      <c r="E187" s="86"/>
      <c r="F187" s="86"/>
      <c r="G187" s="205"/>
      <c r="H187" s="86"/>
      <c r="I187" s="73"/>
      <c r="J187" s="73"/>
      <c r="K187" s="86"/>
      <c r="L187" s="86"/>
      <c r="M187" s="205"/>
      <c r="N187" s="86"/>
      <c r="O187" s="67"/>
      <c r="P187" s="67"/>
      <c r="Q187" s="67"/>
    </row>
    <row r="188" spans="2:17" x14ac:dyDescent="0.2">
      <c r="B188" s="86"/>
      <c r="C188" s="73"/>
      <c r="D188" s="73"/>
      <c r="E188" s="86"/>
      <c r="F188" s="86"/>
      <c r="G188" s="205"/>
      <c r="H188" s="86"/>
      <c r="I188" s="73"/>
      <c r="J188" s="73"/>
      <c r="K188" s="86"/>
      <c r="L188" s="86"/>
      <c r="M188" s="205"/>
      <c r="N188" s="86"/>
      <c r="O188" s="67"/>
      <c r="P188" s="67"/>
      <c r="Q188" s="67"/>
    </row>
    <row r="189" spans="2:17" x14ac:dyDescent="0.2">
      <c r="B189" s="86"/>
      <c r="C189" s="73"/>
      <c r="D189" s="73"/>
      <c r="E189" s="86"/>
      <c r="F189" s="86"/>
      <c r="G189" s="205"/>
      <c r="H189" s="86"/>
      <c r="I189" s="73"/>
      <c r="J189" s="73"/>
      <c r="K189" s="86"/>
      <c r="L189" s="86"/>
      <c r="M189" s="205"/>
      <c r="N189" s="86"/>
      <c r="O189" s="67"/>
      <c r="P189" s="67"/>
      <c r="Q189" s="67"/>
    </row>
    <row r="190" spans="2:17" x14ac:dyDescent="0.2">
      <c r="B190" s="86"/>
      <c r="C190" s="73"/>
      <c r="D190" s="73"/>
      <c r="E190" s="86"/>
      <c r="F190" s="86"/>
      <c r="G190" s="205"/>
      <c r="H190" s="86"/>
      <c r="I190" s="73"/>
      <c r="J190" s="73"/>
      <c r="K190" s="86"/>
      <c r="L190" s="86"/>
      <c r="M190" s="205"/>
      <c r="N190" s="86"/>
      <c r="O190" s="67"/>
      <c r="P190" s="67"/>
      <c r="Q190" s="67"/>
    </row>
    <row r="191" spans="2:17" x14ac:dyDescent="0.2">
      <c r="B191" s="86"/>
      <c r="C191" s="73"/>
      <c r="D191" s="73"/>
      <c r="E191" s="86"/>
      <c r="F191" s="86"/>
      <c r="G191" s="205"/>
      <c r="H191" s="86"/>
      <c r="I191" s="73"/>
      <c r="J191" s="73"/>
      <c r="K191" s="86"/>
      <c r="L191" s="86"/>
      <c r="M191" s="205"/>
      <c r="N191" s="86"/>
      <c r="O191" s="67"/>
      <c r="P191" s="67"/>
      <c r="Q191" s="67"/>
    </row>
    <row r="192" spans="2:17" x14ac:dyDescent="0.2">
      <c r="B192" s="86"/>
      <c r="C192" s="73"/>
      <c r="D192" s="73"/>
      <c r="E192" s="86"/>
      <c r="F192" s="86"/>
      <c r="G192" s="205"/>
      <c r="H192" s="86"/>
      <c r="I192" s="73"/>
      <c r="J192" s="73"/>
      <c r="K192" s="86"/>
      <c r="L192" s="86"/>
      <c r="M192" s="205"/>
      <c r="N192" s="86"/>
      <c r="O192" s="67"/>
      <c r="P192" s="67"/>
      <c r="Q192" s="67"/>
    </row>
    <row r="193" spans="2:17" x14ac:dyDescent="0.2">
      <c r="B193" s="86"/>
      <c r="C193" s="73"/>
      <c r="D193" s="73"/>
      <c r="E193" s="86"/>
      <c r="F193" s="86"/>
      <c r="G193" s="205"/>
      <c r="H193" s="86"/>
      <c r="I193" s="73"/>
      <c r="J193" s="73"/>
      <c r="K193" s="86"/>
      <c r="L193" s="86"/>
      <c r="M193" s="205"/>
      <c r="N193" s="86"/>
      <c r="O193" s="67"/>
      <c r="P193" s="67"/>
      <c r="Q193" s="67"/>
    </row>
    <row r="194" spans="2:17" x14ac:dyDescent="0.2">
      <c r="B194" s="86"/>
      <c r="C194" s="73"/>
      <c r="D194" s="73"/>
      <c r="E194" s="86"/>
      <c r="F194" s="86"/>
      <c r="G194" s="205"/>
      <c r="H194" s="86"/>
      <c r="I194" s="73"/>
      <c r="J194" s="73"/>
      <c r="K194" s="86"/>
      <c r="L194" s="86"/>
      <c r="M194" s="205"/>
      <c r="N194" s="86"/>
      <c r="O194" s="67"/>
      <c r="P194" s="67"/>
      <c r="Q194" s="67"/>
    </row>
    <row r="195" spans="2:17" x14ac:dyDescent="0.2">
      <c r="B195" s="86"/>
      <c r="C195" s="73"/>
      <c r="D195" s="73"/>
      <c r="E195" s="86"/>
      <c r="F195" s="86"/>
      <c r="G195" s="205"/>
      <c r="H195" s="86"/>
      <c r="I195" s="73"/>
      <c r="J195" s="73"/>
      <c r="K195" s="86"/>
      <c r="L195" s="86"/>
      <c r="M195" s="205"/>
      <c r="N195" s="86"/>
      <c r="O195" s="67"/>
      <c r="P195" s="67"/>
      <c r="Q195" s="67"/>
    </row>
    <row r="196" spans="2:17" x14ac:dyDescent="0.2">
      <c r="B196" s="86"/>
      <c r="C196" s="73"/>
      <c r="D196" s="73"/>
      <c r="E196" s="86"/>
      <c r="F196" s="86"/>
      <c r="G196" s="205"/>
      <c r="H196" s="86"/>
      <c r="I196" s="73"/>
      <c r="J196" s="73"/>
      <c r="K196" s="86"/>
      <c r="L196" s="86"/>
      <c r="M196" s="205"/>
      <c r="N196" s="86"/>
      <c r="O196" s="67"/>
      <c r="P196" s="67"/>
      <c r="Q196" s="67"/>
    </row>
    <row r="197" spans="2:17" x14ac:dyDescent="0.2">
      <c r="B197" s="86"/>
      <c r="C197" s="73"/>
      <c r="D197" s="73"/>
      <c r="E197" s="86"/>
      <c r="F197" s="86"/>
      <c r="G197" s="205"/>
      <c r="H197" s="86"/>
      <c r="I197" s="73"/>
      <c r="J197" s="73"/>
      <c r="K197" s="86"/>
      <c r="L197" s="86"/>
      <c r="M197" s="205"/>
      <c r="N197" s="86"/>
      <c r="O197" s="67"/>
      <c r="P197" s="67"/>
      <c r="Q197" s="67"/>
    </row>
    <row r="198" spans="2:17" x14ac:dyDescent="0.2">
      <c r="B198" s="86"/>
      <c r="C198" s="73"/>
      <c r="D198" s="73"/>
      <c r="E198" s="86"/>
      <c r="F198" s="86"/>
      <c r="G198" s="205"/>
      <c r="H198" s="86"/>
      <c r="I198" s="73"/>
      <c r="J198" s="73"/>
      <c r="K198" s="86"/>
      <c r="L198" s="86"/>
      <c r="M198" s="205"/>
      <c r="N198" s="86"/>
      <c r="O198" s="67"/>
      <c r="P198" s="67"/>
      <c r="Q198" s="67"/>
    </row>
    <row r="199" spans="2:17" x14ac:dyDescent="0.2">
      <c r="B199" s="86"/>
      <c r="C199" s="73"/>
      <c r="D199" s="73"/>
      <c r="E199" s="86"/>
      <c r="F199" s="86"/>
      <c r="G199" s="205"/>
      <c r="H199" s="86"/>
      <c r="I199" s="73"/>
      <c r="J199" s="73"/>
      <c r="K199" s="86"/>
      <c r="L199" s="86"/>
      <c r="M199" s="205"/>
      <c r="N199" s="86"/>
      <c r="O199" s="67"/>
      <c r="P199" s="67"/>
      <c r="Q199" s="67"/>
    </row>
    <row r="200" spans="2:17" x14ac:dyDescent="0.2">
      <c r="B200" s="86"/>
      <c r="C200" s="73"/>
      <c r="D200" s="73"/>
      <c r="E200" s="86"/>
      <c r="F200" s="86"/>
      <c r="G200" s="205"/>
      <c r="H200" s="86"/>
      <c r="I200" s="73"/>
      <c r="J200" s="73"/>
      <c r="K200" s="86"/>
      <c r="L200" s="86"/>
      <c r="M200" s="205"/>
      <c r="N200" s="86"/>
      <c r="O200" s="67"/>
      <c r="P200" s="67"/>
      <c r="Q200" s="67"/>
    </row>
    <row r="201" spans="2:17" x14ac:dyDescent="0.2">
      <c r="B201" s="86"/>
      <c r="C201" s="73"/>
      <c r="D201" s="73"/>
      <c r="E201" s="86"/>
      <c r="F201" s="86"/>
      <c r="G201" s="205"/>
      <c r="H201" s="86"/>
      <c r="I201" s="73"/>
      <c r="J201" s="73"/>
      <c r="K201" s="86"/>
      <c r="L201" s="86"/>
      <c r="M201" s="205"/>
      <c r="N201" s="86"/>
      <c r="O201" s="67"/>
      <c r="P201" s="67"/>
      <c r="Q201" s="67"/>
    </row>
    <row r="202" spans="2:17" x14ac:dyDescent="0.2">
      <c r="B202" s="86"/>
      <c r="C202" s="73"/>
      <c r="D202" s="73"/>
      <c r="E202" s="86"/>
      <c r="F202" s="86"/>
      <c r="G202" s="205"/>
      <c r="H202" s="86"/>
      <c r="I202" s="73"/>
      <c r="J202" s="73"/>
      <c r="K202" s="86"/>
      <c r="L202" s="86"/>
      <c r="M202" s="205"/>
      <c r="N202" s="86"/>
      <c r="O202" s="67"/>
      <c r="P202" s="67"/>
      <c r="Q202" s="67"/>
    </row>
    <row r="203" spans="2:17" x14ac:dyDescent="0.2">
      <c r="B203" s="86"/>
      <c r="C203" s="73"/>
      <c r="D203" s="73"/>
      <c r="E203" s="86"/>
      <c r="F203" s="86"/>
      <c r="G203" s="205"/>
      <c r="H203" s="86"/>
      <c r="I203" s="73"/>
      <c r="J203" s="73"/>
      <c r="K203" s="86"/>
      <c r="L203" s="86"/>
      <c r="M203" s="205"/>
      <c r="N203" s="86"/>
      <c r="O203" s="67"/>
      <c r="P203" s="67"/>
      <c r="Q203" s="67"/>
    </row>
    <row r="204" spans="2:17" x14ac:dyDescent="0.2">
      <c r="B204" s="86"/>
      <c r="C204" s="73"/>
      <c r="D204" s="73"/>
      <c r="E204" s="86"/>
      <c r="F204" s="86"/>
      <c r="G204" s="205"/>
      <c r="H204" s="86"/>
      <c r="I204" s="73"/>
      <c r="J204" s="73"/>
      <c r="K204" s="86"/>
      <c r="L204" s="86"/>
      <c r="M204" s="205"/>
      <c r="N204" s="86"/>
      <c r="O204" s="67"/>
      <c r="P204" s="67"/>
      <c r="Q204" s="67"/>
    </row>
    <row r="205" spans="2:17" x14ac:dyDescent="0.2">
      <c r="B205" s="86"/>
      <c r="C205" s="73"/>
      <c r="D205" s="73"/>
      <c r="E205" s="86"/>
      <c r="F205" s="86"/>
      <c r="G205" s="205"/>
      <c r="H205" s="86"/>
      <c r="I205" s="73"/>
      <c r="J205" s="73"/>
      <c r="K205" s="86"/>
      <c r="L205" s="86"/>
      <c r="M205" s="205"/>
      <c r="N205" s="86"/>
      <c r="O205" s="67"/>
      <c r="P205" s="67"/>
      <c r="Q205" s="67"/>
    </row>
    <row r="206" spans="2:17" x14ac:dyDescent="0.2">
      <c r="B206" s="86"/>
      <c r="C206" s="73"/>
      <c r="D206" s="73"/>
      <c r="E206" s="86"/>
      <c r="F206" s="86"/>
      <c r="G206" s="205"/>
      <c r="H206" s="86"/>
      <c r="I206" s="73"/>
      <c r="J206" s="73"/>
      <c r="K206" s="86"/>
      <c r="L206" s="86"/>
      <c r="M206" s="205"/>
      <c r="N206" s="86"/>
      <c r="O206" s="67"/>
      <c r="P206" s="67"/>
      <c r="Q206" s="67"/>
    </row>
    <row r="207" spans="2:17" x14ac:dyDescent="0.2">
      <c r="B207" s="86"/>
      <c r="C207" s="73"/>
      <c r="D207" s="73"/>
      <c r="E207" s="86"/>
      <c r="F207" s="86"/>
      <c r="G207" s="205"/>
      <c r="H207" s="86"/>
      <c r="I207" s="73"/>
      <c r="J207" s="73"/>
      <c r="K207" s="86"/>
      <c r="L207" s="86"/>
      <c r="M207" s="205"/>
      <c r="N207" s="86"/>
      <c r="O207" s="67"/>
      <c r="P207" s="67"/>
      <c r="Q207" s="67"/>
    </row>
    <row r="208" spans="2:17" x14ac:dyDescent="0.2">
      <c r="B208" s="86"/>
      <c r="C208" s="73"/>
      <c r="D208" s="73"/>
      <c r="E208" s="86"/>
      <c r="F208" s="86"/>
      <c r="G208" s="205"/>
      <c r="H208" s="86"/>
      <c r="I208" s="73"/>
      <c r="J208" s="73"/>
      <c r="K208" s="86"/>
      <c r="L208" s="86"/>
      <c r="M208" s="205"/>
      <c r="N208" s="86"/>
      <c r="O208" s="67"/>
      <c r="P208" s="67"/>
      <c r="Q208" s="67"/>
    </row>
    <row r="209" spans="2:17" x14ac:dyDescent="0.2">
      <c r="B209" s="86"/>
      <c r="C209" s="73"/>
      <c r="D209" s="73"/>
      <c r="E209" s="86"/>
      <c r="F209" s="86"/>
      <c r="G209" s="205"/>
      <c r="H209" s="86"/>
      <c r="I209" s="73"/>
      <c r="J209" s="73"/>
      <c r="K209" s="86"/>
      <c r="L209" s="86"/>
      <c r="M209" s="205"/>
      <c r="N209" s="86"/>
      <c r="O209" s="67"/>
      <c r="P209" s="67"/>
      <c r="Q209" s="67"/>
    </row>
    <row r="210" spans="2:17" x14ac:dyDescent="0.2">
      <c r="B210" s="86"/>
      <c r="C210" s="73"/>
      <c r="D210" s="73"/>
      <c r="E210" s="86"/>
      <c r="F210" s="86"/>
      <c r="G210" s="205"/>
      <c r="H210" s="86"/>
      <c r="I210" s="73"/>
      <c r="J210" s="73"/>
      <c r="K210" s="86"/>
      <c r="L210" s="86"/>
      <c r="M210" s="205"/>
      <c r="N210" s="86"/>
      <c r="O210" s="67"/>
      <c r="P210" s="67"/>
      <c r="Q210" s="67"/>
    </row>
    <row r="211" spans="2:17" x14ac:dyDescent="0.2">
      <c r="B211" s="86"/>
      <c r="C211" s="73"/>
      <c r="D211" s="73"/>
      <c r="E211" s="86"/>
      <c r="F211" s="86"/>
      <c r="G211" s="205"/>
      <c r="H211" s="86"/>
      <c r="I211" s="73"/>
      <c r="J211" s="73"/>
      <c r="K211" s="86"/>
      <c r="L211" s="86"/>
      <c r="M211" s="205"/>
      <c r="N211" s="86"/>
      <c r="O211" s="67"/>
      <c r="P211" s="67"/>
      <c r="Q211" s="67"/>
    </row>
    <row r="212" spans="2:17" x14ac:dyDescent="0.2">
      <c r="B212" s="86"/>
      <c r="C212" s="73"/>
      <c r="D212" s="73"/>
      <c r="E212" s="86"/>
      <c r="F212" s="86"/>
      <c r="G212" s="205"/>
      <c r="H212" s="86"/>
      <c r="I212" s="73"/>
      <c r="J212" s="73"/>
      <c r="K212" s="86"/>
      <c r="L212" s="86"/>
      <c r="M212" s="205"/>
      <c r="N212" s="86"/>
      <c r="O212" s="67"/>
      <c r="P212" s="67"/>
      <c r="Q212" s="67"/>
    </row>
    <row r="213" spans="2:17" x14ac:dyDescent="0.2">
      <c r="B213" s="86"/>
      <c r="C213" s="73"/>
      <c r="D213" s="73"/>
      <c r="E213" s="86"/>
      <c r="F213" s="86"/>
      <c r="G213" s="205"/>
      <c r="H213" s="86"/>
      <c r="I213" s="73"/>
      <c r="J213" s="73"/>
      <c r="K213" s="86"/>
      <c r="L213" s="86"/>
      <c r="M213" s="205"/>
      <c r="N213" s="86"/>
      <c r="O213" s="67"/>
      <c r="P213" s="67"/>
      <c r="Q213" s="67"/>
    </row>
    <row r="214" spans="2:17" x14ac:dyDescent="0.2">
      <c r="B214" s="86"/>
      <c r="C214" s="73"/>
      <c r="D214" s="73"/>
      <c r="E214" s="86"/>
      <c r="F214" s="86"/>
      <c r="G214" s="205"/>
      <c r="H214" s="86"/>
      <c r="I214" s="73"/>
      <c r="J214" s="73"/>
      <c r="K214" s="86"/>
      <c r="L214" s="86"/>
      <c r="M214" s="205"/>
      <c r="N214" s="86"/>
      <c r="O214" s="67"/>
      <c r="P214" s="67"/>
      <c r="Q214" s="67"/>
    </row>
    <row r="215" spans="2:17" x14ac:dyDescent="0.2">
      <c r="B215" s="86"/>
      <c r="C215" s="73"/>
      <c r="D215" s="73"/>
      <c r="E215" s="86"/>
      <c r="F215" s="86"/>
      <c r="G215" s="205"/>
      <c r="H215" s="86"/>
      <c r="I215" s="73"/>
      <c r="J215" s="73"/>
      <c r="K215" s="86"/>
      <c r="L215" s="86"/>
      <c r="M215" s="205"/>
      <c r="N215" s="86"/>
      <c r="O215" s="67"/>
      <c r="P215" s="67"/>
      <c r="Q215" s="67"/>
    </row>
    <row r="216" spans="2:17" x14ac:dyDescent="0.2">
      <c r="B216" s="86"/>
      <c r="C216" s="73"/>
      <c r="D216" s="73"/>
      <c r="E216" s="86"/>
      <c r="F216" s="86"/>
      <c r="G216" s="205"/>
      <c r="H216" s="86"/>
      <c r="I216" s="73"/>
      <c r="J216" s="73"/>
      <c r="K216" s="86"/>
      <c r="L216" s="86"/>
      <c r="M216" s="205"/>
      <c r="N216" s="86"/>
      <c r="O216" s="67"/>
      <c r="P216" s="67"/>
      <c r="Q216" s="67"/>
    </row>
    <row r="217" spans="2:17" x14ac:dyDescent="0.2">
      <c r="B217" s="86"/>
      <c r="C217" s="73"/>
      <c r="D217" s="73"/>
      <c r="E217" s="86"/>
      <c r="F217" s="86"/>
      <c r="G217" s="205"/>
      <c r="H217" s="86"/>
      <c r="I217" s="73"/>
      <c r="J217" s="73"/>
      <c r="K217" s="86"/>
      <c r="L217" s="86"/>
      <c r="M217" s="205"/>
      <c r="N217" s="86"/>
      <c r="O217" s="67"/>
      <c r="P217" s="67"/>
      <c r="Q217" s="67"/>
    </row>
    <row r="218" spans="2:17" x14ac:dyDescent="0.2">
      <c r="B218" s="86"/>
      <c r="C218" s="73"/>
      <c r="D218" s="73"/>
      <c r="E218" s="86"/>
      <c r="F218" s="86"/>
      <c r="G218" s="205"/>
      <c r="H218" s="86"/>
      <c r="I218" s="73"/>
      <c r="J218" s="73"/>
      <c r="K218" s="86"/>
      <c r="L218" s="86"/>
      <c r="M218" s="205"/>
      <c r="N218" s="86"/>
      <c r="O218" s="67"/>
      <c r="P218" s="67"/>
      <c r="Q218" s="67"/>
    </row>
    <row r="219" spans="2:17" x14ac:dyDescent="0.2">
      <c r="B219" s="86"/>
      <c r="C219" s="73"/>
      <c r="D219" s="73"/>
      <c r="E219" s="86"/>
      <c r="F219" s="86"/>
      <c r="G219" s="205"/>
      <c r="H219" s="86"/>
      <c r="I219" s="73"/>
      <c r="J219" s="73"/>
      <c r="K219" s="86"/>
      <c r="L219" s="86"/>
      <c r="M219" s="205"/>
      <c r="N219" s="86"/>
      <c r="O219" s="67"/>
      <c r="P219" s="67"/>
      <c r="Q219" s="67"/>
    </row>
    <row r="220" spans="2:17" x14ac:dyDescent="0.2">
      <c r="B220" s="86"/>
      <c r="C220" s="73"/>
      <c r="D220" s="73"/>
      <c r="E220" s="86"/>
      <c r="F220" s="86"/>
      <c r="G220" s="205"/>
      <c r="H220" s="86"/>
      <c r="I220" s="73"/>
      <c r="J220" s="73"/>
      <c r="K220" s="86"/>
      <c r="L220" s="86"/>
      <c r="M220" s="205"/>
      <c r="N220" s="86"/>
      <c r="O220" s="67"/>
      <c r="P220" s="67"/>
      <c r="Q220" s="67"/>
    </row>
    <row r="221" spans="2:17" x14ac:dyDescent="0.2">
      <c r="B221" s="86"/>
      <c r="C221" s="73"/>
      <c r="D221" s="73"/>
      <c r="E221" s="86"/>
      <c r="F221" s="86"/>
      <c r="G221" s="205"/>
      <c r="H221" s="86"/>
      <c r="I221" s="73"/>
      <c r="J221" s="73"/>
      <c r="K221" s="86"/>
      <c r="L221" s="86"/>
      <c r="M221" s="205"/>
      <c r="N221" s="86"/>
      <c r="O221" s="67"/>
      <c r="P221" s="67"/>
      <c r="Q221" s="67"/>
    </row>
    <row r="222" spans="2:17" x14ac:dyDescent="0.2">
      <c r="B222" s="86"/>
      <c r="C222" s="73"/>
      <c r="D222" s="73"/>
      <c r="E222" s="86"/>
      <c r="F222" s="86"/>
      <c r="G222" s="205"/>
      <c r="H222" s="86"/>
      <c r="I222" s="73"/>
      <c r="J222" s="73"/>
      <c r="K222" s="86"/>
      <c r="L222" s="86"/>
      <c r="M222" s="205"/>
      <c r="N222" s="86"/>
      <c r="O222" s="67"/>
      <c r="P222" s="67"/>
      <c r="Q222" s="67"/>
    </row>
    <row r="223" spans="2:17" x14ac:dyDescent="0.2">
      <c r="B223" s="86"/>
      <c r="C223" s="73"/>
      <c r="D223" s="73"/>
      <c r="E223" s="86"/>
      <c r="F223" s="86"/>
      <c r="G223" s="205"/>
      <c r="H223" s="86"/>
      <c r="I223" s="73"/>
      <c r="J223" s="73"/>
      <c r="K223" s="86"/>
      <c r="L223" s="86"/>
      <c r="M223" s="205"/>
      <c r="N223" s="86"/>
      <c r="O223" s="67"/>
      <c r="P223" s="67"/>
      <c r="Q223" s="67"/>
    </row>
    <row r="224" spans="2:17" x14ac:dyDescent="0.2">
      <c r="B224" s="86"/>
      <c r="C224" s="73"/>
      <c r="D224" s="73"/>
      <c r="E224" s="86"/>
      <c r="F224" s="86"/>
      <c r="G224" s="205"/>
      <c r="H224" s="86"/>
      <c r="I224" s="73"/>
      <c r="J224" s="73"/>
      <c r="K224" s="86"/>
      <c r="L224" s="86"/>
      <c r="M224" s="205"/>
      <c r="N224" s="86"/>
      <c r="O224" s="67"/>
      <c r="P224" s="67"/>
      <c r="Q224" s="67"/>
    </row>
    <row r="225" spans="2:17" x14ac:dyDescent="0.2">
      <c r="B225" s="86"/>
      <c r="C225" s="73"/>
      <c r="D225" s="73"/>
      <c r="E225" s="86"/>
      <c r="F225" s="86"/>
      <c r="G225" s="205"/>
      <c r="H225" s="86"/>
      <c r="I225" s="73"/>
      <c r="J225" s="73"/>
      <c r="K225" s="86"/>
      <c r="L225" s="86"/>
      <c r="M225" s="205"/>
      <c r="N225" s="86"/>
      <c r="O225" s="67"/>
      <c r="P225" s="67"/>
      <c r="Q225" s="67"/>
    </row>
    <row r="226" spans="2:17" x14ac:dyDescent="0.2">
      <c r="B226" s="86"/>
      <c r="C226" s="73"/>
      <c r="D226" s="73"/>
      <c r="E226" s="86"/>
      <c r="F226" s="86"/>
      <c r="G226" s="205"/>
      <c r="H226" s="86"/>
      <c r="I226" s="73"/>
      <c r="J226" s="73"/>
      <c r="K226" s="86"/>
      <c r="L226" s="86"/>
      <c r="M226" s="205"/>
      <c r="N226" s="86"/>
      <c r="O226" s="67"/>
      <c r="P226" s="67"/>
      <c r="Q226" s="67"/>
    </row>
    <row r="227" spans="2:17" x14ac:dyDescent="0.2">
      <c r="B227" s="86"/>
      <c r="C227" s="73"/>
      <c r="D227" s="73"/>
      <c r="E227" s="86"/>
      <c r="F227" s="86"/>
      <c r="G227" s="205"/>
      <c r="H227" s="86"/>
      <c r="I227" s="73"/>
      <c r="J227" s="73"/>
      <c r="K227" s="86"/>
      <c r="L227" s="86"/>
      <c r="M227" s="205"/>
      <c r="N227" s="86"/>
      <c r="O227" s="67"/>
      <c r="P227" s="67"/>
      <c r="Q227" s="67"/>
    </row>
    <row r="228" spans="2:17" x14ac:dyDescent="0.2">
      <c r="B228" s="86"/>
      <c r="C228" s="73"/>
      <c r="D228" s="73"/>
      <c r="E228" s="86"/>
      <c r="F228" s="86"/>
      <c r="G228" s="205"/>
      <c r="H228" s="86"/>
      <c r="I228" s="73"/>
      <c r="J228" s="73"/>
      <c r="K228" s="86"/>
      <c r="L228" s="86"/>
      <c r="M228" s="205"/>
      <c r="N228" s="86"/>
      <c r="O228" s="67"/>
      <c r="P228" s="67"/>
      <c r="Q228" s="67"/>
    </row>
    <row r="229" spans="2:17" x14ac:dyDescent="0.2">
      <c r="B229" s="86"/>
      <c r="C229" s="73"/>
      <c r="D229" s="73"/>
      <c r="E229" s="86"/>
      <c r="F229" s="86"/>
      <c r="G229" s="205"/>
      <c r="H229" s="86"/>
      <c r="I229" s="73"/>
      <c r="J229" s="73"/>
      <c r="K229" s="86"/>
      <c r="L229" s="86"/>
      <c r="M229" s="205"/>
      <c r="N229" s="86"/>
      <c r="O229" s="67"/>
      <c r="P229" s="67"/>
      <c r="Q229" s="67"/>
    </row>
    <row r="230" spans="2:17" x14ac:dyDescent="0.2">
      <c r="B230" s="86"/>
      <c r="C230" s="73"/>
      <c r="D230" s="73"/>
      <c r="E230" s="86"/>
      <c r="F230" s="86"/>
      <c r="G230" s="205"/>
      <c r="H230" s="86"/>
      <c r="I230" s="73"/>
      <c r="J230" s="73"/>
      <c r="K230" s="86"/>
      <c r="L230" s="86"/>
      <c r="M230" s="205"/>
      <c r="N230" s="86"/>
      <c r="O230" s="67"/>
      <c r="P230" s="67"/>
      <c r="Q230" s="67"/>
    </row>
    <row r="231" spans="2:17" x14ac:dyDescent="0.2">
      <c r="B231" s="86"/>
      <c r="C231" s="73"/>
      <c r="D231" s="73"/>
      <c r="E231" s="86"/>
      <c r="F231" s="86"/>
      <c r="G231" s="205"/>
      <c r="H231" s="86"/>
      <c r="I231" s="73"/>
      <c r="J231" s="73"/>
      <c r="K231" s="86"/>
      <c r="L231" s="86"/>
      <c r="M231" s="205"/>
      <c r="N231" s="86"/>
      <c r="O231" s="67"/>
      <c r="P231" s="67"/>
      <c r="Q231" s="67"/>
    </row>
    <row r="232" spans="2:17" x14ac:dyDescent="0.2">
      <c r="B232" s="86"/>
      <c r="C232" s="73"/>
      <c r="D232" s="73"/>
      <c r="E232" s="86"/>
      <c r="F232" s="86"/>
      <c r="G232" s="205"/>
      <c r="H232" s="86"/>
      <c r="I232" s="73"/>
      <c r="J232" s="73"/>
      <c r="K232" s="86"/>
      <c r="L232" s="86"/>
      <c r="M232" s="205"/>
      <c r="N232" s="86"/>
      <c r="O232" s="67"/>
      <c r="P232" s="67"/>
      <c r="Q232" s="67"/>
    </row>
    <row r="233" spans="2:17" x14ac:dyDescent="0.2">
      <c r="B233" s="86"/>
      <c r="C233" s="73"/>
      <c r="D233" s="73"/>
      <c r="E233" s="86"/>
      <c r="F233" s="86"/>
      <c r="G233" s="205"/>
      <c r="H233" s="86"/>
      <c r="I233" s="73"/>
      <c r="J233" s="73"/>
      <c r="K233" s="86"/>
      <c r="L233" s="86"/>
      <c r="M233" s="205"/>
      <c r="N233" s="86"/>
      <c r="O233" s="67"/>
      <c r="P233" s="67"/>
      <c r="Q233" s="67"/>
    </row>
    <row r="234" spans="2:17" x14ac:dyDescent="0.2">
      <c r="B234" s="86"/>
      <c r="C234" s="73"/>
      <c r="D234" s="73"/>
      <c r="E234" s="86"/>
      <c r="F234" s="86"/>
      <c r="G234" s="205"/>
      <c r="H234" s="86"/>
      <c r="I234" s="73"/>
      <c r="J234" s="73"/>
      <c r="K234" s="86"/>
      <c r="L234" s="86"/>
      <c r="M234" s="205"/>
      <c r="N234" s="86"/>
      <c r="O234" s="67"/>
      <c r="P234" s="67"/>
      <c r="Q234" s="67"/>
    </row>
    <row r="235" spans="2:17" x14ac:dyDescent="0.2">
      <c r="B235" s="86"/>
      <c r="C235" s="73"/>
      <c r="D235" s="73"/>
      <c r="E235" s="86"/>
      <c r="F235" s="86"/>
      <c r="G235" s="205"/>
      <c r="H235" s="86"/>
      <c r="I235" s="73"/>
      <c r="J235" s="73"/>
      <c r="K235" s="86"/>
      <c r="L235" s="86"/>
      <c r="M235" s="205"/>
      <c r="N235" s="86"/>
      <c r="O235" s="67"/>
      <c r="P235" s="67"/>
      <c r="Q235" s="67"/>
    </row>
    <row r="236" spans="2:17" x14ac:dyDescent="0.2">
      <c r="B236" s="86"/>
      <c r="C236" s="73"/>
      <c r="D236" s="73"/>
      <c r="E236" s="86"/>
      <c r="F236" s="86"/>
      <c r="G236" s="205"/>
      <c r="H236" s="86"/>
      <c r="I236" s="73"/>
      <c r="J236" s="73"/>
      <c r="K236" s="86"/>
      <c r="L236" s="86"/>
      <c r="M236" s="205"/>
      <c r="N236" s="86"/>
      <c r="O236" s="67"/>
      <c r="P236" s="67"/>
      <c r="Q236" s="67"/>
    </row>
    <row r="237" spans="2:17" x14ac:dyDescent="0.2">
      <c r="B237" s="86"/>
      <c r="C237" s="73"/>
      <c r="D237" s="73"/>
      <c r="E237" s="86"/>
      <c r="F237" s="86"/>
      <c r="G237" s="205"/>
      <c r="H237" s="86"/>
      <c r="I237" s="73"/>
      <c r="J237" s="73"/>
      <c r="K237" s="86"/>
      <c r="L237" s="86"/>
      <c r="M237" s="205"/>
      <c r="N237" s="86"/>
      <c r="O237" s="67"/>
      <c r="P237" s="67"/>
      <c r="Q237" s="67"/>
    </row>
    <row r="238" spans="2:17" x14ac:dyDescent="0.2">
      <c r="B238" s="86"/>
      <c r="C238" s="73"/>
      <c r="D238" s="73"/>
      <c r="E238" s="86"/>
      <c r="F238" s="86"/>
      <c r="G238" s="205"/>
      <c r="H238" s="86"/>
      <c r="I238" s="73"/>
      <c r="J238" s="73"/>
      <c r="K238" s="86"/>
      <c r="L238" s="86"/>
      <c r="M238" s="205"/>
      <c r="N238" s="86"/>
      <c r="O238" s="67"/>
      <c r="P238" s="67"/>
      <c r="Q238" s="67"/>
    </row>
    <row r="239" spans="2:17" x14ac:dyDescent="0.2">
      <c r="B239" s="86"/>
      <c r="C239" s="73"/>
      <c r="D239" s="73"/>
      <c r="E239" s="86"/>
      <c r="F239" s="86"/>
      <c r="G239" s="205"/>
      <c r="H239" s="86"/>
      <c r="I239" s="73"/>
      <c r="J239" s="73"/>
      <c r="K239" s="86"/>
      <c r="L239" s="86"/>
      <c r="M239" s="205"/>
      <c r="N239" s="86"/>
      <c r="O239" s="67"/>
      <c r="P239" s="67"/>
      <c r="Q239" s="67"/>
    </row>
    <row r="240" spans="2:17" x14ac:dyDescent="0.2">
      <c r="B240" s="86"/>
      <c r="C240" s="73"/>
      <c r="D240" s="73"/>
      <c r="E240" s="86"/>
      <c r="F240" s="86"/>
      <c r="G240" s="205"/>
      <c r="H240" s="86"/>
      <c r="I240" s="73"/>
      <c r="J240" s="73"/>
      <c r="K240" s="86"/>
      <c r="L240" s="86"/>
      <c r="M240" s="205"/>
      <c r="N240" s="86"/>
      <c r="O240" s="67"/>
      <c r="P240" s="67"/>
      <c r="Q240" s="67"/>
    </row>
    <row r="241" spans="2:17" x14ac:dyDescent="0.2">
      <c r="B241" s="86"/>
      <c r="C241" s="73"/>
      <c r="D241" s="73"/>
      <c r="E241" s="86"/>
      <c r="F241" s="86"/>
      <c r="G241" s="205"/>
      <c r="H241" s="86"/>
      <c r="I241" s="73"/>
      <c r="J241" s="73"/>
      <c r="K241" s="86"/>
      <c r="L241" s="86"/>
      <c r="M241" s="205"/>
      <c r="N241" s="86"/>
      <c r="O241" s="67"/>
      <c r="P241" s="67"/>
      <c r="Q241" s="67"/>
    </row>
    <row r="242" spans="2:17" x14ac:dyDescent="0.2">
      <c r="B242" s="86"/>
      <c r="C242" s="73"/>
      <c r="D242" s="73"/>
      <c r="E242" s="86"/>
      <c r="F242" s="86"/>
      <c r="G242" s="205"/>
      <c r="H242" s="86"/>
      <c r="I242" s="73"/>
      <c r="J242" s="73"/>
      <c r="K242" s="86"/>
      <c r="L242" s="86"/>
      <c r="M242" s="205"/>
      <c r="N242" s="86"/>
      <c r="O242" s="67"/>
      <c r="P242" s="67"/>
      <c r="Q242" s="67"/>
    </row>
    <row r="243" spans="2:17" x14ac:dyDescent="0.2">
      <c r="B243" s="86"/>
      <c r="C243" s="73"/>
      <c r="D243" s="73"/>
      <c r="E243" s="86"/>
      <c r="F243" s="86"/>
      <c r="G243" s="205"/>
      <c r="H243" s="86"/>
      <c r="I243" s="73"/>
      <c r="J243" s="73"/>
      <c r="K243" s="86"/>
      <c r="L243" s="86"/>
      <c r="M243" s="205"/>
      <c r="N243" s="86"/>
      <c r="O243" s="67"/>
      <c r="P243" s="67"/>
      <c r="Q243" s="67"/>
    </row>
    <row r="244" spans="2:17" x14ac:dyDescent="0.2">
      <c r="B244" s="86"/>
      <c r="C244" s="73"/>
      <c r="D244" s="73"/>
      <c r="E244" s="86"/>
      <c r="F244" s="86"/>
      <c r="G244" s="205"/>
      <c r="H244" s="86"/>
      <c r="I244" s="73"/>
      <c r="J244" s="73"/>
      <c r="K244" s="86"/>
      <c r="L244" s="86"/>
      <c r="M244" s="205"/>
      <c r="N244" s="86"/>
      <c r="O244" s="67"/>
      <c r="P244" s="67"/>
      <c r="Q244" s="67"/>
    </row>
    <row r="245" spans="2:17" x14ac:dyDescent="0.2">
      <c r="B245" s="86"/>
      <c r="C245" s="73"/>
      <c r="D245" s="73"/>
      <c r="E245" s="86"/>
      <c r="F245" s="86"/>
      <c r="G245" s="205"/>
      <c r="H245" s="86"/>
      <c r="I245" s="73"/>
      <c r="J245" s="73"/>
      <c r="K245" s="86"/>
      <c r="L245" s="86"/>
      <c r="M245" s="205"/>
      <c r="N245" s="86"/>
      <c r="O245" s="67"/>
      <c r="P245" s="67"/>
      <c r="Q245" s="67"/>
    </row>
    <row r="246" spans="2:17" x14ac:dyDescent="0.2">
      <c r="B246" s="86"/>
      <c r="C246" s="73"/>
      <c r="D246" s="73"/>
      <c r="E246" s="86"/>
      <c r="F246" s="86"/>
      <c r="G246" s="205"/>
      <c r="H246" s="86"/>
      <c r="I246" s="73"/>
      <c r="J246" s="73"/>
      <c r="K246" s="86"/>
      <c r="L246" s="86"/>
      <c r="M246" s="205"/>
      <c r="N246" s="86"/>
      <c r="O246" s="67"/>
      <c r="P246" s="67"/>
      <c r="Q246" s="67"/>
    </row>
    <row r="247" spans="2:17" x14ac:dyDescent="0.2">
      <c r="B247" s="86"/>
      <c r="C247" s="73"/>
      <c r="D247" s="73"/>
      <c r="E247" s="86"/>
      <c r="F247" s="86"/>
      <c r="G247" s="205"/>
      <c r="H247" s="86"/>
      <c r="I247" s="73"/>
      <c r="J247" s="73"/>
      <c r="K247" s="86"/>
      <c r="L247" s="86"/>
      <c r="M247" s="205"/>
      <c r="N247" s="86"/>
      <c r="O247" s="67"/>
      <c r="P247" s="67"/>
      <c r="Q247" s="67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181" customWidth="1"/>
    <col min="2" max="2" width="14.28515625" style="69" customWidth="1"/>
    <col min="3" max="3" width="15.42578125" style="69" customWidth="1"/>
    <col min="4" max="4" width="10.28515625" style="185" customWidth="1"/>
    <col min="5" max="5" width="8.85546875" style="50" hidden="1" customWidth="1"/>
    <col min="6" max="16384" width="9.140625" style="50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31.01.2016</v>
      </c>
      <c r="B2" s="3"/>
      <c r="C2" s="3"/>
      <c r="D2" s="3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18.75" x14ac:dyDescent="0.3">
      <c r="A3" s="2" t="s">
        <v>176</v>
      </c>
      <c r="B3" s="2"/>
      <c r="C3" s="2"/>
      <c r="D3" s="2"/>
    </row>
    <row r="4" spans="1:20" x14ac:dyDescent="0.2">
      <c r="B4" s="86"/>
      <c r="C4" s="86"/>
      <c r="D4" s="205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1:20" s="157" customFormat="1" x14ac:dyDescent="0.2">
      <c r="B5" s="228"/>
      <c r="C5" s="228"/>
      <c r="D5" s="157" t="str">
        <f>VALVAL</f>
        <v>тис. одиниць</v>
      </c>
    </row>
    <row r="6" spans="1:20" s="152" customFormat="1" x14ac:dyDescent="0.2">
      <c r="A6" s="53"/>
      <c r="B6" s="25" t="s">
        <v>173</v>
      </c>
      <c r="C6" s="25" t="s">
        <v>3</v>
      </c>
      <c r="D6" s="127" t="s">
        <v>67</v>
      </c>
      <c r="E6" s="183" t="s">
        <v>162</v>
      </c>
    </row>
    <row r="7" spans="1:20" s="107" customFormat="1" ht="15.75" x14ac:dyDescent="0.2">
      <c r="A7" s="31" t="s">
        <v>172</v>
      </c>
      <c r="B7" s="63">
        <f t="shared" ref="B7:C7" si="0">B$18+B$8</f>
        <v>65410291.921959996</v>
      </c>
      <c r="C7" s="63">
        <f t="shared" si="0"/>
        <v>1645184552.6491001</v>
      </c>
      <c r="D7" s="170">
        <v>1.0000009999999999</v>
      </c>
      <c r="E7" s="221" t="s">
        <v>7</v>
      </c>
    </row>
    <row r="8" spans="1:20" s="238" customFormat="1" ht="15" x14ac:dyDescent="0.2">
      <c r="A8" s="28" t="s">
        <v>74</v>
      </c>
      <c r="B8" s="99">
        <f t="shared" ref="B8:D8" si="1">B$9+B$12</f>
        <v>55342637.526189998</v>
      </c>
      <c r="C8" s="99">
        <f t="shared" si="1"/>
        <v>1391965234.9158101</v>
      </c>
      <c r="D8" s="81">
        <f t="shared" si="1"/>
        <v>0.84608499999999998</v>
      </c>
      <c r="E8" s="108" t="s">
        <v>7</v>
      </c>
    </row>
    <row r="9" spans="1:20" s="215" customFormat="1" ht="15" outlineLevel="1" x14ac:dyDescent="0.2">
      <c r="A9" s="135" t="s">
        <v>50</v>
      </c>
      <c r="B9" s="20">
        <f t="shared" ref="B9:C9" si="2">SUM(B$10:B$11)</f>
        <v>21010688.703429997</v>
      </c>
      <c r="C9" s="20">
        <f t="shared" si="2"/>
        <v>528455988.80620998</v>
      </c>
      <c r="D9" s="60">
        <v>0.321214</v>
      </c>
      <c r="E9" s="59" t="s">
        <v>163</v>
      </c>
    </row>
    <row r="10" spans="1:20" s="118" customFormat="1" ht="14.25" outlineLevel="2" x14ac:dyDescent="0.2">
      <c r="A10" s="203" t="s">
        <v>130</v>
      </c>
      <c r="B10" s="109">
        <v>20905525.108369999</v>
      </c>
      <c r="C10" s="109">
        <v>525810938.35610998</v>
      </c>
      <c r="D10" s="241">
        <v>0.319606</v>
      </c>
      <c r="E10" s="30" t="s">
        <v>131</v>
      </c>
    </row>
    <row r="11" spans="1:20" ht="14.25" outlineLevel="2" x14ac:dyDescent="0.2">
      <c r="A11" s="188" t="s">
        <v>8</v>
      </c>
      <c r="B11" s="102">
        <v>105163.59506000001</v>
      </c>
      <c r="C11" s="102">
        <v>2645050.4501</v>
      </c>
      <c r="D11" s="241">
        <v>1.6080000000000001E-3</v>
      </c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</row>
    <row r="12" spans="1:20" ht="15" outlineLevel="1" x14ac:dyDescent="0.25">
      <c r="A12" s="93" t="s">
        <v>80</v>
      </c>
      <c r="B12" s="187">
        <f t="shared" ref="B12:C12" si="3">SUM(B$13:B$17)</f>
        <v>34331948.822760001</v>
      </c>
      <c r="C12" s="187">
        <f t="shared" si="3"/>
        <v>863509246.10960007</v>
      </c>
      <c r="D12" s="61">
        <v>0.52487099999999998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</row>
    <row r="13" spans="1:20" ht="14.25" outlineLevel="2" x14ac:dyDescent="0.25">
      <c r="A13" s="236" t="s">
        <v>143</v>
      </c>
      <c r="B13" s="121">
        <v>13972778.77887</v>
      </c>
      <c r="C13" s="121">
        <v>351440104.13396001</v>
      </c>
      <c r="D13" s="8">
        <v>0.213617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</row>
    <row r="14" spans="1:20" ht="28.5" outlineLevel="2" x14ac:dyDescent="0.25">
      <c r="A14" s="236" t="s">
        <v>4</v>
      </c>
      <c r="B14" s="121">
        <v>1361431.4528300001</v>
      </c>
      <c r="C14" s="121">
        <v>34242409.41093</v>
      </c>
      <c r="D14" s="8">
        <v>2.0813999999999999E-2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</row>
    <row r="15" spans="1:20" ht="28.5" outlineLevel="2" x14ac:dyDescent="0.25">
      <c r="A15" s="236" t="s">
        <v>22</v>
      </c>
      <c r="B15" s="121">
        <v>55.746169999999999</v>
      </c>
      <c r="C15" s="121">
        <v>1402.11472</v>
      </c>
      <c r="D15" s="8">
        <v>9.9999999999999995E-7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</row>
    <row r="16" spans="1:20" ht="14.25" outlineLevel="2" x14ac:dyDescent="0.25">
      <c r="A16" s="236" t="s">
        <v>144</v>
      </c>
      <c r="B16" s="121">
        <v>17302433</v>
      </c>
      <c r="C16" s="121">
        <v>435186797.95398998</v>
      </c>
      <c r="D16" s="8">
        <v>0.26452199999999998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</row>
    <row r="17" spans="1:18" ht="14.25" outlineLevel="2" x14ac:dyDescent="0.25">
      <c r="A17" s="236" t="s">
        <v>6</v>
      </c>
      <c r="B17" s="121">
        <v>1695249.8448900001</v>
      </c>
      <c r="C17" s="121">
        <v>42638532.495999999</v>
      </c>
      <c r="D17" s="8">
        <v>2.5916999999999999E-2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</row>
    <row r="18" spans="1:18" ht="15" x14ac:dyDescent="0.25">
      <c r="A18" s="189" t="s">
        <v>114</v>
      </c>
      <c r="B18" s="17">
        <f t="shared" ref="B18:D18" si="4">B$19+B$23</f>
        <v>10067654.39577</v>
      </c>
      <c r="C18" s="17">
        <f t="shared" si="4"/>
        <v>253219317.73329002</v>
      </c>
      <c r="D18" s="124">
        <f t="shared" si="4"/>
        <v>0.153916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</row>
    <row r="19" spans="1:18" ht="15" outlineLevel="1" x14ac:dyDescent="0.25">
      <c r="A19" s="93" t="s">
        <v>50</v>
      </c>
      <c r="B19" s="187">
        <f t="shared" ref="B19:C19" si="5">SUM(B$20:B$22)</f>
        <v>840904.96743999992</v>
      </c>
      <c r="C19" s="187">
        <f t="shared" si="5"/>
        <v>21150247.491269998</v>
      </c>
      <c r="D19" s="61">
        <v>1.2855999999999999E-2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</row>
    <row r="20" spans="1:18" ht="14.25" outlineLevel="2" x14ac:dyDescent="0.25">
      <c r="A20" s="236" t="s">
        <v>130</v>
      </c>
      <c r="B20" s="121">
        <v>652042.07308999996</v>
      </c>
      <c r="C20" s="121">
        <v>16400011.6</v>
      </c>
      <c r="D20" s="8">
        <v>9.9679999999999994E-3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</row>
    <row r="21" spans="1:18" ht="14.25" outlineLevel="2" x14ac:dyDescent="0.25">
      <c r="A21" s="236" t="s">
        <v>8</v>
      </c>
      <c r="B21" s="121">
        <v>188824.93877000001</v>
      </c>
      <c r="C21" s="121">
        <v>4749281.2412700001</v>
      </c>
      <c r="D21" s="8">
        <v>2.8869999999999998E-3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</row>
    <row r="22" spans="1:18" ht="14.25" outlineLevel="2" x14ac:dyDescent="0.25">
      <c r="A22" s="236" t="s">
        <v>133</v>
      </c>
      <c r="B22" s="121">
        <v>37.955579999999998</v>
      </c>
      <c r="C22" s="121">
        <v>954.65</v>
      </c>
      <c r="D22" s="8">
        <v>9.9999999999999995E-7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</row>
    <row r="23" spans="1:18" ht="15" outlineLevel="1" x14ac:dyDescent="0.25">
      <c r="A23" s="93" t="s">
        <v>80</v>
      </c>
      <c r="B23" s="187">
        <f t="shared" ref="B23:C23" si="6">SUM(B$24:B$27)</f>
        <v>9226749.4283300005</v>
      </c>
      <c r="C23" s="187">
        <f t="shared" si="6"/>
        <v>232069070.24202001</v>
      </c>
      <c r="D23" s="61">
        <v>0.14105999999999999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</row>
    <row r="24" spans="1:18" ht="14.25" outlineLevel="2" x14ac:dyDescent="0.25">
      <c r="A24" s="236" t="s">
        <v>143</v>
      </c>
      <c r="B24" s="121">
        <v>6101178.8171600001</v>
      </c>
      <c r="C24" s="121">
        <v>153455440.23684001</v>
      </c>
      <c r="D24" s="8">
        <v>9.3275999999999998E-2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</row>
    <row r="25" spans="1:18" ht="28.5" outlineLevel="2" x14ac:dyDescent="0.25">
      <c r="A25" s="236" t="s">
        <v>4</v>
      </c>
      <c r="B25" s="121">
        <v>170586.2433</v>
      </c>
      <c r="C25" s="121">
        <v>4290545.7860599998</v>
      </c>
      <c r="D25" s="8">
        <v>2.6080000000000001E-3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</row>
    <row r="26" spans="1:18" ht="28.5" outlineLevel="2" x14ac:dyDescent="0.25">
      <c r="A26" s="236" t="s">
        <v>22</v>
      </c>
      <c r="B26" s="121">
        <v>2842552.0200800002</v>
      </c>
      <c r="C26" s="121">
        <v>71495211.779420003</v>
      </c>
      <c r="D26" s="8">
        <v>4.3457000000000003E-2</v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</row>
    <row r="27" spans="1:18" ht="14.25" outlineLevel="2" x14ac:dyDescent="0.25">
      <c r="A27" s="236" t="s">
        <v>6</v>
      </c>
      <c r="B27" s="121">
        <v>112432.34779</v>
      </c>
      <c r="C27" s="121">
        <v>2827872.4397</v>
      </c>
      <c r="D27" s="8">
        <v>1.719E-3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</row>
    <row r="28" spans="1:18" x14ac:dyDescent="0.2">
      <c r="B28" s="86"/>
      <c r="C28" s="86"/>
      <c r="D28" s="205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</row>
    <row r="29" spans="1:18" x14ac:dyDescent="0.2">
      <c r="B29" s="86"/>
      <c r="C29" s="86"/>
      <c r="D29" s="205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</row>
    <row r="30" spans="1:18" x14ac:dyDescent="0.2">
      <c r="B30" s="86"/>
      <c r="C30" s="86"/>
      <c r="D30" s="205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</row>
    <row r="31" spans="1:18" x14ac:dyDescent="0.2">
      <c r="B31" s="86"/>
      <c r="C31" s="86"/>
      <c r="D31" s="205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</row>
    <row r="32" spans="1:18" x14ac:dyDescent="0.2">
      <c r="B32" s="86"/>
      <c r="C32" s="86"/>
      <c r="D32" s="205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</row>
    <row r="33" spans="2:18" x14ac:dyDescent="0.2">
      <c r="B33" s="86"/>
      <c r="C33" s="86"/>
      <c r="D33" s="205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</row>
    <row r="34" spans="2:18" x14ac:dyDescent="0.2">
      <c r="B34" s="86"/>
      <c r="C34" s="86"/>
      <c r="D34" s="205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</row>
    <row r="35" spans="2:18" x14ac:dyDescent="0.2">
      <c r="B35" s="86"/>
      <c r="C35" s="86"/>
      <c r="D35" s="205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</row>
    <row r="36" spans="2:18" x14ac:dyDescent="0.2">
      <c r="B36" s="86"/>
      <c r="C36" s="86"/>
      <c r="D36" s="205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</row>
    <row r="37" spans="2:18" x14ac:dyDescent="0.2">
      <c r="B37" s="86"/>
      <c r="C37" s="86"/>
      <c r="D37" s="205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</row>
    <row r="38" spans="2:18" x14ac:dyDescent="0.2">
      <c r="B38" s="86"/>
      <c r="C38" s="86"/>
      <c r="D38" s="205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</row>
    <row r="39" spans="2:18" x14ac:dyDescent="0.2">
      <c r="B39" s="86"/>
      <c r="C39" s="86"/>
      <c r="D39" s="205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</row>
    <row r="40" spans="2:18" x14ac:dyDescent="0.2">
      <c r="B40" s="86"/>
      <c r="C40" s="86"/>
      <c r="D40" s="205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</row>
    <row r="41" spans="2:18" x14ac:dyDescent="0.2">
      <c r="B41" s="86"/>
      <c r="C41" s="86"/>
      <c r="D41" s="205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</row>
    <row r="42" spans="2:18" x14ac:dyDescent="0.2">
      <c r="B42" s="86"/>
      <c r="C42" s="86"/>
      <c r="D42" s="205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</row>
    <row r="43" spans="2:18" x14ac:dyDescent="0.2">
      <c r="B43" s="86"/>
      <c r="C43" s="86"/>
      <c r="D43" s="205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</row>
    <row r="44" spans="2:18" x14ac:dyDescent="0.2">
      <c r="B44" s="86"/>
      <c r="C44" s="86"/>
      <c r="D44" s="205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</row>
    <row r="45" spans="2:18" x14ac:dyDescent="0.2">
      <c r="B45" s="86"/>
      <c r="C45" s="86"/>
      <c r="D45" s="205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</row>
    <row r="46" spans="2:18" x14ac:dyDescent="0.2">
      <c r="B46" s="86"/>
      <c r="C46" s="86"/>
      <c r="D46" s="205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</row>
    <row r="47" spans="2:18" x14ac:dyDescent="0.2">
      <c r="B47" s="86"/>
      <c r="C47" s="86"/>
      <c r="D47" s="205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</row>
    <row r="48" spans="2:18" x14ac:dyDescent="0.2">
      <c r="B48" s="86"/>
      <c r="C48" s="86"/>
      <c r="D48" s="205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</row>
    <row r="49" spans="2:18" x14ac:dyDescent="0.2">
      <c r="B49" s="86"/>
      <c r="C49" s="86"/>
      <c r="D49" s="205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</row>
    <row r="50" spans="2:18" x14ac:dyDescent="0.2">
      <c r="B50" s="86"/>
      <c r="C50" s="86"/>
      <c r="D50" s="205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</row>
    <row r="51" spans="2:18" x14ac:dyDescent="0.2">
      <c r="B51" s="86"/>
      <c r="C51" s="86"/>
      <c r="D51" s="205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</row>
    <row r="52" spans="2:18" x14ac:dyDescent="0.2">
      <c r="B52" s="86"/>
      <c r="C52" s="86"/>
      <c r="D52" s="205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</row>
    <row r="53" spans="2:18" x14ac:dyDescent="0.2">
      <c r="B53" s="86"/>
      <c r="C53" s="86"/>
      <c r="D53" s="205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</row>
    <row r="54" spans="2:18" x14ac:dyDescent="0.2">
      <c r="B54" s="86"/>
      <c r="C54" s="86"/>
      <c r="D54" s="205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</row>
    <row r="55" spans="2:18" x14ac:dyDescent="0.2">
      <c r="B55" s="86"/>
      <c r="C55" s="86"/>
      <c r="D55" s="205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</row>
    <row r="56" spans="2:18" x14ac:dyDescent="0.2">
      <c r="B56" s="86"/>
      <c r="C56" s="86"/>
      <c r="D56" s="205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</row>
    <row r="57" spans="2:18" x14ac:dyDescent="0.2">
      <c r="B57" s="86"/>
      <c r="C57" s="86"/>
      <c r="D57" s="205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</row>
    <row r="58" spans="2:18" x14ac:dyDescent="0.2">
      <c r="B58" s="86"/>
      <c r="C58" s="86"/>
      <c r="D58" s="205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</row>
    <row r="59" spans="2:18" x14ac:dyDescent="0.2">
      <c r="B59" s="86"/>
      <c r="C59" s="86"/>
      <c r="D59" s="205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</row>
    <row r="60" spans="2:18" x14ac:dyDescent="0.2">
      <c r="B60" s="86"/>
      <c r="C60" s="86"/>
      <c r="D60" s="205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</row>
    <row r="61" spans="2:18" x14ac:dyDescent="0.2">
      <c r="B61" s="86"/>
      <c r="C61" s="86"/>
      <c r="D61" s="205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</row>
    <row r="62" spans="2:18" x14ac:dyDescent="0.2">
      <c r="B62" s="86"/>
      <c r="C62" s="86"/>
      <c r="D62" s="205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</row>
    <row r="63" spans="2:18" x14ac:dyDescent="0.2">
      <c r="B63" s="86"/>
      <c r="C63" s="86"/>
      <c r="D63" s="205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</row>
    <row r="64" spans="2:18" x14ac:dyDescent="0.2">
      <c r="B64" s="86"/>
      <c r="C64" s="86"/>
      <c r="D64" s="205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</row>
    <row r="65" spans="2:18" x14ac:dyDescent="0.2">
      <c r="B65" s="86"/>
      <c r="C65" s="86"/>
      <c r="D65" s="205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</row>
    <row r="66" spans="2:18" x14ac:dyDescent="0.2">
      <c r="B66" s="86"/>
      <c r="C66" s="86"/>
      <c r="D66" s="205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</row>
    <row r="67" spans="2:18" x14ac:dyDescent="0.2">
      <c r="B67" s="86"/>
      <c r="C67" s="86"/>
      <c r="D67" s="205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</row>
    <row r="68" spans="2:18" x14ac:dyDescent="0.2">
      <c r="B68" s="86"/>
      <c r="C68" s="86"/>
      <c r="D68" s="205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</row>
    <row r="69" spans="2:18" x14ac:dyDescent="0.2">
      <c r="B69" s="86"/>
      <c r="C69" s="86"/>
      <c r="D69" s="205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</row>
    <row r="70" spans="2:18" x14ac:dyDescent="0.2">
      <c r="B70" s="86"/>
      <c r="C70" s="86"/>
      <c r="D70" s="205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</row>
    <row r="71" spans="2:18" x14ac:dyDescent="0.2">
      <c r="B71" s="86"/>
      <c r="C71" s="86"/>
      <c r="D71" s="205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</row>
    <row r="72" spans="2:18" x14ac:dyDescent="0.2">
      <c r="B72" s="86"/>
      <c r="C72" s="86"/>
      <c r="D72" s="205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</row>
    <row r="73" spans="2:18" x14ac:dyDescent="0.2">
      <c r="B73" s="86"/>
      <c r="C73" s="86"/>
      <c r="D73" s="205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</row>
    <row r="74" spans="2:18" x14ac:dyDescent="0.2">
      <c r="B74" s="86"/>
      <c r="C74" s="86"/>
      <c r="D74" s="205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</row>
    <row r="75" spans="2:18" x14ac:dyDescent="0.2">
      <c r="B75" s="86"/>
      <c r="C75" s="86"/>
      <c r="D75" s="205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</row>
    <row r="76" spans="2:18" x14ac:dyDescent="0.2">
      <c r="B76" s="86"/>
      <c r="C76" s="86"/>
      <c r="D76" s="205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</row>
    <row r="77" spans="2:18" x14ac:dyDescent="0.2">
      <c r="B77" s="86"/>
      <c r="C77" s="86"/>
      <c r="D77" s="205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</row>
    <row r="78" spans="2:18" x14ac:dyDescent="0.2">
      <c r="B78" s="86"/>
      <c r="C78" s="86"/>
      <c r="D78" s="205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</row>
    <row r="79" spans="2:18" x14ac:dyDescent="0.2">
      <c r="B79" s="86"/>
      <c r="C79" s="86"/>
      <c r="D79" s="205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</row>
    <row r="80" spans="2:18" x14ac:dyDescent="0.2">
      <c r="B80" s="86"/>
      <c r="C80" s="86"/>
      <c r="D80" s="205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</row>
    <row r="81" spans="2:18" x14ac:dyDescent="0.2">
      <c r="B81" s="86"/>
      <c r="C81" s="86"/>
      <c r="D81" s="205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</row>
    <row r="82" spans="2:18" x14ac:dyDescent="0.2">
      <c r="B82" s="86"/>
      <c r="C82" s="86"/>
      <c r="D82" s="205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</row>
    <row r="83" spans="2:18" x14ac:dyDescent="0.2">
      <c r="B83" s="86"/>
      <c r="C83" s="86"/>
      <c r="D83" s="205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</row>
    <row r="84" spans="2:18" x14ac:dyDescent="0.2">
      <c r="B84" s="86"/>
      <c r="C84" s="86"/>
      <c r="D84" s="205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</row>
    <row r="85" spans="2:18" x14ac:dyDescent="0.2">
      <c r="B85" s="86"/>
      <c r="C85" s="86"/>
      <c r="D85" s="205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</row>
    <row r="86" spans="2:18" x14ac:dyDescent="0.2">
      <c r="B86" s="86"/>
      <c r="C86" s="86"/>
      <c r="D86" s="205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</row>
    <row r="87" spans="2:18" x14ac:dyDescent="0.2">
      <c r="B87" s="86"/>
      <c r="C87" s="86"/>
      <c r="D87" s="205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</row>
    <row r="88" spans="2:18" x14ac:dyDescent="0.2">
      <c r="B88" s="86"/>
      <c r="C88" s="86"/>
      <c r="D88" s="205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</row>
    <row r="89" spans="2:18" x14ac:dyDescent="0.2">
      <c r="B89" s="86"/>
      <c r="C89" s="86"/>
      <c r="D89" s="205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</row>
    <row r="90" spans="2:18" x14ac:dyDescent="0.2">
      <c r="B90" s="86"/>
      <c r="C90" s="86"/>
      <c r="D90" s="205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</row>
    <row r="91" spans="2:18" x14ac:dyDescent="0.2">
      <c r="B91" s="86"/>
      <c r="C91" s="86"/>
      <c r="D91" s="205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</row>
    <row r="92" spans="2:18" x14ac:dyDescent="0.2">
      <c r="B92" s="86"/>
      <c r="C92" s="86"/>
      <c r="D92" s="205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</row>
    <row r="93" spans="2:18" x14ac:dyDescent="0.2">
      <c r="B93" s="86"/>
      <c r="C93" s="86"/>
      <c r="D93" s="205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</row>
    <row r="94" spans="2:18" x14ac:dyDescent="0.2">
      <c r="B94" s="86"/>
      <c r="C94" s="86"/>
      <c r="D94" s="205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</row>
    <row r="95" spans="2:18" x14ac:dyDescent="0.2">
      <c r="B95" s="86"/>
      <c r="C95" s="86"/>
      <c r="D95" s="205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</row>
    <row r="96" spans="2:18" x14ac:dyDescent="0.2">
      <c r="B96" s="86"/>
      <c r="C96" s="86"/>
      <c r="D96" s="205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</row>
    <row r="97" spans="2:18" x14ac:dyDescent="0.2">
      <c r="B97" s="86"/>
      <c r="C97" s="86"/>
      <c r="D97" s="205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</row>
    <row r="98" spans="2:18" x14ac:dyDescent="0.2">
      <c r="B98" s="86"/>
      <c r="C98" s="86"/>
      <c r="D98" s="205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</row>
    <row r="99" spans="2:18" x14ac:dyDescent="0.2">
      <c r="B99" s="86"/>
      <c r="C99" s="86"/>
      <c r="D99" s="205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</row>
    <row r="100" spans="2:18" x14ac:dyDescent="0.2">
      <c r="B100" s="86"/>
      <c r="C100" s="86"/>
      <c r="D100" s="205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</row>
    <row r="101" spans="2:18" x14ac:dyDescent="0.2">
      <c r="B101" s="86"/>
      <c r="C101" s="86"/>
      <c r="D101" s="205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</row>
    <row r="102" spans="2:18" x14ac:dyDescent="0.2">
      <c r="B102" s="86"/>
      <c r="C102" s="86"/>
      <c r="D102" s="205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</row>
    <row r="103" spans="2:18" x14ac:dyDescent="0.2">
      <c r="B103" s="86"/>
      <c r="C103" s="86"/>
      <c r="D103" s="205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</row>
    <row r="104" spans="2:18" x14ac:dyDescent="0.2">
      <c r="B104" s="86"/>
      <c r="C104" s="86"/>
      <c r="D104" s="205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</row>
    <row r="105" spans="2:18" x14ac:dyDescent="0.2">
      <c r="B105" s="86"/>
      <c r="C105" s="86"/>
      <c r="D105" s="205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</row>
    <row r="106" spans="2:18" x14ac:dyDescent="0.2">
      <c r="B106" s="86"/>
      <c r="C106" s="86"/>
      <c r="D106" s="205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</row>
    <row r="107" spans="2:18" x14ac:dyDescent="0.2">
      <c r="B107" s="86"/>
      <c r="C107" s="86"/>
      <c r="D107" s="205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</row>
    <row r="108" spans="2:18" x14ac:dyDescent="0.2">
      <c r="B108" s="86"/>
      <c r="C108" s="86"/>
      <c r="D108" s="205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</row>
    <row r="109" spans="2:18" x14ac:dyDescent="0.2">
      <c r="B109" s="86"/>
      <c r="C109" s="86"/>
      <c r="D109" s="205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</row>
    <row r="110" spans="2:18" x14ac:dyDescent="0.2">
      <c r="B110" s="86"/>
      <c r="C110" s="86"/>
      <c r="D110" s="205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</row>
    <row r="111" spans="2:18" x14ac:dyDescent="0.2">
      <c r="B111" s="86"/>
      <c r="C111" s="86"/>
      <c r="D111" s="205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</row>
    <row r="112" spans="2:18" x14ac:dyDescent="0.2">
      <c r="B112" s="86"/>
      <c r="C112" s="86"/>
      <c r="D112" s="205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</row>
    <row r="113" spans="2:18" x14ac:dyDescent="0.2">
      <c r="B113" s="86"/>
      <c r="C113" s="86"/>
      <c r="D113" s="205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</row>
    <row r="114" spans="2:18" x14ac:dyDescent="0.2">
      <c r="B114" s="86"/>
      <c r="C114" s="86"/>
      <c r="D114" s="205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</row>
    <row r="115" spans="2:18" x14ac:dyDescent="0.2">
      <c r="B115" s="86"/>
      <c r="C115" s="86"/>
      <c r="D115" s="205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</row>
    <row r="116" spans="2:18" x14ac:dyDescent="0.2">
      <c r="B116" s="86"/>
      <c r="C116" s="86"/>
      <c r="D116" s="205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</row>
    <row r="117" spans="2:18" x14ac:dyDescent="0.2">
      <c r="B117" s="86"/>
      <c r="C117" s="86"/>
      <c r="D117" s="205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</row>
    <row r="118" spans="2:18" x14ac:dyDescent="0.2">
      <c r="B118" s="86"/>
      <c r="C118" s="86"/>
      <c r="D118" s="205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</row>
    <row r="119" spans="2:18" x14ac:dyDescent="0.2">
      <c r="B119" s="86"/>
      <c r="C119" s="86"/>
      <c r="D119" s="205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</row>
    <row r="120" spans="2:18" x14ac:dyDescent="0.2">
      <c r="B120" s="86"/>
      <c r="C120" s="86"/>
      <c r="D120" s="205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</row>
    <row r="121" spans="2:18" x14ac:dyDescent="0.2">
      <c r="B121" s="86"/>
      <c r="C121" s="86"/>
      <c r="D121" s="205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</row>
    <row r="122" spans="2:18" x14ac:dyDescent="0.2">
      <c r="B122" s="86"/>
      <c r="C122" s="86"/>
      <c r="D122" s="205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</row>
    <row r="123" spans="2:18" x14ac:dyDescent="0.2">
      <c r="B123" s="86"/>
      <c r="C123" s="86"/>
      <c r="D123" s="205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</row>
    <row r="124" spans="2:18" x14ac:dyDescent="0.2">
      <c r="B124" s="86"/>
      <c r="C124" s="86"/>
      <c r="D124" s="205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</row>
    <row r="125" spans="2:18" x14ac:dyDescent="0.2">
      <c r="B125" s="86"/>
      <c r="C125" s="86"/>
      <c r="D125" s="205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</row>
    <row r="126" spans="2:18" x14ac:dyDescent="0.2">
      <c r="B126" s="86"/>
      <c r="C126" s="86"/>
      <c r="D126" s="205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</row>
    <row r="127" spans="2:18" x14ac:dyDescent="0.2">
      <c r="B127" s="86"/>
      <c r="C127" s="86"/>
      <c r="D127" s="205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</row>
    <row r="128" spans="2:18" x14ac:dyDescent="0.2">
      <c r="B128" s="86"/>
      <c r="C128" s="86"/>
      <c r="D128" s="205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</row>
    <row r="129" spans="2:18" x14ac:dyDescent="0.2">
      <c r="B129" s="86"/>
      <c r="C129" s="86"/>
      <c r="D129" s="205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</row>
    <row r="130" spans="2:18" x14ac:dyDescent="0.2">
      <c r="B130" s="86"/>
      <c r="C130" s="86"/>
      <c r="D130" s="205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</row>
    <row r="131" spans="2:18" x14ac:dyDescent="0.2">
      <c r="B131" s="86"/>
      <c r="C131" s="86"/>
      <c r="D131" s="205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</row>
    <row r="132" spans="2:18" x14ac:dyDescent="0.2">
      <c r="B132" s="86"/>
      <c r="C132" s="86"/>
      <c r="D132" s="205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</row>
    <row r="133" spans="2:18" x14ac:dyDescent="0.2">
      <c r="B133" s="86"/>
      <c r="C133" s="86"/>
      <c r="D133" s="205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</row>
    <row r="134" spans="2:18" x14ac:dyDescent="0.2">
      <c r="B134" s="86"/>
      <c r="C134" s="86"/>
      <c r="D134" s="205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</row>
    <row r="135" spans="2:18" x14ac:dyDescent="0.2">
      <c r="B135" s="86"/>
      <c r="C135" s="86"/>
      <c r="D135" s="205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</row>
    <row r="136" spans="2:18" x14ac:dyDescent="0.2">
      <c r="B136" s="86"/>
      <c r="C136" s="86"/>
      <c r="D136" s="205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</row>
    <row r="137" spans="2:18" x14ac:dyDescent="0.2">
      <c r="B137" s="86"/>
      <c r="C137" s="86"/>
      <c r="D137" s="205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</row>
    <row r="138" spans="2:18" x14ac:dyDescent="0.2">
      <c r="B138" s="86"/>
      <c r="C138" s="86"/>
      <c r="D138" s="205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</row>
    <row r="139" spans="2:18" x14ac:dyDescent="0.2">
      <c r="B139" s="86"/>
      <c r="C139" s="86"/>
      <c r="D139" s="205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</row>
    <row r="140" spans="2:18" x14ac:dyDescent="0.2">
      <c r="B140" s="86"/>
      <c r="C140" s="86"/>
      <c r="D140" s="205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</row>
    <row r="141" spans="2:18" x14ac:dyDescent="0.2">
      <c r="B141" s="86"/>
      <c r="C141" s="86"/>
      <c r="D141" s="205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</row>
    <row r="142" spans="2:18" x14ac:dyDescent="0.2">
      <c r="B142" s="86"/>
      <c r="C142" s="86"/>
      <c r="D142" s="205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</row>
    <row r="143" spans="2:18" x14ac:dyDescent="0.2">
      <c r="B143" s="86"/>
      <c r="C143" s="86"/>
      <c r="D143" s="205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</row>
    <row r="144" spans="2:18" x14ac:dyDescent="0.2">
      <c r="B144" s="86"/>
      <c r="C144" s="86"/>
      <c r="D144" s="205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</row>
    <row r="145" spans="2:18" x14ac:dyDescent="0.2">
      <c r="B145" s="86"/>
      <c r="C145" s="86"/>
      <c r="D145" s="205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</row>
    <row r="146" spans="2:18" x14ac:dyDescent="0.2">
      <c r="B146" s="86"/>
      <c r="C146" s="86"/>
      <c r="D146" s="205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</row>
    <row r="147" spans="2:18" x14ac:dyDescent="0.2">
      <c r="B147" s="86"/>
      <c r="C147" s="86"/>
      <c r="D147" s="205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</row>
    <row r="148" spans="2:18" x14ac:dyDescent="0.2">
      <c r="B148" s="86"/>
      <c r="C148" s="86"/>
      <c r="D148" s="205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</row>
    <row r="149" spans="2:18" x14ac:dyDescent="0.2">
      <c r="B149" s="86"/>
      <c r="C149" s="86"/>
      <c r="D149" s="205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</row>
    <row r="150" spans="2:18" x14ac:dyDescent="0.2">
      <c r="B150" s="86"/>
      <c r="C150" s="86"/>
      <c r="D150" s="205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</row>
    <row r="151" spans="2:18" x14ac:dyDescent="0.2">
      <c r="B151" s="86"/>
      <c r="C151" s="86"/>
      <c r="D151" s="205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</row>
    <row r="152" spans="2:18" x14ac:dyDescent="0.2">
      <c r="B152" s="86"/>
      <c r="C152" s="86"/>
      <c r="D152" s="205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</row>
    <row r="153" spans="2:18" x14ac:dyDescent="0.2">
      <c r="B153" s="86"/>
      <c r="C153" s="86"/>
      <c r="D153" s="205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</row>
    <row r="154" spans="2:18" x14ac:dyDescent="0.2">
      <c r="B154" s="86"/>
      <c r="C154" s="86"/>
      <c r="D154" s="205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</row>
    <row r="155" spans="2:18" x14ac:dyDescent="0.2">
      <c r="B155" s="86"/>
      <c r="C155" s="86"/>
      <c r="D155" s="205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</row>
    <row r="156" spans="2:18" x14ac:dyDescent="0.2">
      <c r="B156" s="86"/>
      <c r="C156" s="86"/>
      <c r="D156" s="205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</row>
    <row r="157" spans="2:18" x14ac:dyDescent="0.2">
      <c r="B157" s="86"/>
      <c r="C157" s="86"/>
      <c r="D157" s="205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</row>
    <row r="158" spans="2:18" x14ac:dyDescent="0.2">
      <c r="B158" s="86"/>
      <c r="C158" s="86"/>
      <c r="D158" s="205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</row>
    <row r="159" spans="2:18" x14ac:dyDescent="0.2">
      <c r="B159" s="86"/>
      <c r="C159" s="86"/>
      <c r="D159" s="205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</row>
    <row r="160" spans="2:18" x14ac:dyDescent="0.2">
      <c r="B160" s="86"/>
      <c r="C160" s="86"/>
      <c r="D160" s="205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</row>
    <row r="161" spans="2:18" x14ac:dyDescent="0.2">
      <c r="B161" s="86"/>
      <c r="C161" s="86"/>
      <c r="D161" s="205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</row>
    <row r="162" spans="2:18" x14ac:dyDescent="0.2">
      <c r="B162" s="86"/>
      <c r="C162" s="86"/>
      <c r="D162" s="205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</row>
    <row r="163" spans="2:18" x14ac:dyDescent="0.2">
      <c r="B163" s="86"/>
      <c r="C163" s="86"/>
      <c r="D163" s="205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</row>
    <row r="164" spans="2:18" x14ac:dyDescent="0.2">
      <c r="B164" s="86"/>
      <c r="C164" s="86"/>
      <c r="D164" s="205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</row>
    <row r="165" spans="2:18" x14ac:dyDescent="0.2">
      <c r="B165" s="86"/>
      <c r="C165" s="86"/>
      <c r="D165" s="205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</row>
    <row r="166" spans="2:18" x14ac:dyDescent="0.2">
      <c r="B166" s="86"/>
      <c r="C166" s="86"/>
      <c r="D166" s="205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</row>
    <row r="167" spans="2:18" x14ac:dyDescent="0.2">
      <c r="B167" s="86"/>
      <c r="C167" s="86"/>
      <c r="D167" s="205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</row>
    <row r="168" spans="2:18" x14ac:dyDescent="0.2">
      <c r="B168" s="86"/>
      <c r="C168" s="86"/>
      <c r="D168" s="205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</row>
    <row r="169" spans="2:18" x14ac:dyDescent="0.2">
      <c r="B169" s="86"/>
      <c r="C169" s="86"/>
      <c r="D169" s="205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</row>
    <row r="170" spans="2:18" x14ac:dyDescent="0.2">
      <c r="B170" s="86"/>
      <c r="C170" s="86"/>
      <c r="D170" s="205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</row>
    <row r="171" spans="2:18" x14ac:dyDescent="0.2">
      <c r="B171" s="86"/>
      <c r="C171" s="86"/>
      <c r="D171" s="205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</row>
    <row r="172" spans="2:18" x14ac:dyDescent="0.2">
      <c r="B172" s="86"/>
      <c r="C172" s="86"/>
      <c r="D172" s="205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</row>
    <row r="173" spans="2:18" x14ac:dyDescent="0.2">
      <c r="B173" s="86"/>
      <c r="C173" s="86"/>
      <c r="D173" s="205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</row>
    <row r="174" spans="2:18" x14ac:dyDescent="0.2">
      <c r="B174" s="86"/>
      <c r="C174" s="86"/>
      <c r="D174" s="205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</row>
    <row r="175" spans="2:18" x14ac:dyDescent="0.2">
      <c r="B175" s="86"/>
      <c r="C175" s="86"/>
      <c r="D175" s="205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</row>
    <row r="176" spans="2:18" x14ac:dyDescent="0.2">
      <c r="B176" s="86"/>
      <c r="C176" s="86"/>
      <c r="D176" s="205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</row>
    <row r="177" spans="2:18" x14ac:dyDescent="0.2">
      <c r="B177" s="86"/>
      <c r="C177" s="86"/>
      <c r="D177" s="205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</row>
    <row r="178" spans="2:18" x14ac:dyDescent="0.2">
      <c r="B178" s="86"/>
      <c r="C178" s="86"/>
      <c r="D178" s="205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</row>
    <row r="179" spans="2:18" x14ac:dyDescent="0.2">
      <c r="B179" s="86"/>
      <c r="C179" s="86"/>
      <c r="D179" s="205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</row>
    <row r="180" spans="2:18" x14ac:dyDescent="0.2">
      <c r="B180" s="86"/>
      <c r="C180" s="86"/>
      <c r="D180" s="205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</row>
    <row r="181" spans="2:18" x14ac:dyDescent="0.2">
      <c r="B181" s="86"/>
      <c r="C181" s="86"/>
      <c r="D181" s="205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</row>
    <row r="182" spans="2:18" x14ac:dyDescent="0.2">
      <c r="B182" s="86"/>
      <c r="C182" s="86"/>
      <c r="D182" s="205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</row>
    <row r="183" spans="2:18" x14ac:dyDescent="0.2">
      <c r="B183" s="86"/>
      <c r="C183" s="86"/>
      <c r="D183" s="205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</row>
    <row r="184" spans="2:18" x14ac:dyDescent="0.2">
      <c r="B184" s="86"/>
      <c r="C184" s="86"/>
      <c r="D184" s="205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</row>
    <row r="185" spans="2:18" x14ac:dyDescent="0.2">
      <c r="B185" s="86"/>
      <c r="C185" s="86"/>
      <c r="D185" s="205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</row>
    <row r="186" spans="2:18" x14ac:dyDescent="0.2">
      <c r="B186" s="86"/>
      <c r="C186" s="86"/>
      <c r="D186" s="205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</row>
    <row r="187" spans="2:18" x14ac:dyDescent="0.2">
      <c r="B187" s="86"/>
      <c r="C187" s="86"/>
      <c r="D187" s="205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</row>
    <row r="188" spans="2:18" x14ac:dyDescent="0.2">
      <c r="B188" s="86"/>
      <c r="C188" s="86"/>
      <c r="D188" s="205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</row>
    <row r="189" spans="2:18" x14ac:dyDescent="0.2">
      <c r="B189" s="86"/>
      <c r="C189" s="86"/>
      <c r="D189" s="205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</row>
    <row r="190" spans="2:18" x14ac:dyDescent="0.2">
      <c r="B190" s="86"/>
      <c r="C190" s="86"/>
      <c r="D190" s="205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</row>
    <row r="191" spans="2:18" x14ac:dyDescent="0.2">
      <c r="B191" s="86"/>
      <c r="C191" s="86"/>
      <c r="D191" s="205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</row>
    <row r="192" spans="2:18" x14ac:dyDescent="0.2">
      <c r="B192" s="86"/>
      <c r="C192" s="86"/>
      <c r="D192" s="205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</row>
    <row r="193" spans="2:18" x14ac:dyDescent="0.2">
      <c r="B193" s="86"/>
      <c r="C193" s="86"/>
      <c r="D193" s="205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</row>
    <row r="194" spans="2:18" x14ac:dyDescent="0.2">
      <c r="B194" s="86"/>
      <c r="C194" s="86"/>
      <c r="D194" s="205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</row>
    <row r="195" spans="2:18" x14ac:dyDescent="0.2">
      <c r="B195" s="86"/>
      <c r="C195" s="86"/>
      <c r="D195" s="205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</row>
    <row r="196" spans="2:18" x14ac:dyDescent="0.2">
      <c r="B196" s="86"/>
      <c r="C196" s="86"/>
      <c r="D196" s="205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</row>
    <row r="197" spans="2:18" x14ac:dyDescent="0.2">
      <c r="B197" s="86"/>
      <c r="C197" s="86"/>
      <c r="D197" s="205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</row>
    <row r="198" spans="2:18" x14ac:dyDescent="0.2">
      <c r="B198" s="86"/>
      <c r="C198" s="86"/>
      <c r="D198" s="205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</row>
    <row r="199" spans="2:18" x14ac:dyDescent="0.2">
      <c r="B199" s="86"/>
      <c r="C199" s="86"/>
      <c r="D199" s="205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</row>
    <row r="200" spans="2:18" x14ac:dyDescent="0.2">
      <c r="B200" s="86"/>
      <c r="C200" s="86"/>
      <c r="D200" s="205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</row>
    <row r="201" spans="2:18" x14ac:dyDescent="0.2">
      <c r="B201" s="86"/>
      <c r="C201" s="86"/>
      <c r="D201" s="205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</row>
    <row r="202" spans="2:18" x14ac:dyDescent="0.2">
      <c r="B202" s="86"/>
      <c r="C202" s="86"/>
      <c r="D202" s="205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</row>
    <row r="203" spans="2:18" x14ac:dyDescent="0.2">
      <c r="B203" s="86"/>
      <c r="C203" s="86"/>
      <c r="D203" s="205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</row>
    <row r="204" spans="2:18" x14ac:dyDescent="0.2">
      <c r="B204" s="86"/>
      <c r="C204" s="86"/>
      <c r="D204" s="205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</row>
    <row r="205" spans="2:18" x14ac:dyDescent="0.2">
      <c r="B205" s="86"/>
      <c r="C205" s="86"/>
      <c r="D205" s="205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</row>
    <row r="206" spans="2:18" x14ac:dyDescent="0.2">
      <c r="B206" s="86"/>
      <c r="C206" s="86"/>
      <c r="D206" s="205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</row>
    <row r="207" spans="2:18" x14ac:dyDescent="0.2">
      <c r="B207" s="86"/>
      <c r="C207" s="86"/>
      <c r="D207" s="205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</row>
    <row r="208" spans="2:18" x14ac:dyDescent="0.2">
      <c r="B208" s="86"/>
      <c r="C208" s="86"/>
      <c r="D208" s="205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</row>
    <row r="209" spans="2:18" x14ac:dyDescent="0.2">
      <c r="B209" s="86"/>
      <c r="C209" s="86"/>
      <c r="D209" s="205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</row>
    <row r="210" spans="2:18" x14ac:dyDescent="0.2">
      <c r="B210" s="86"/>
      <c r="C210" s="86"/>
      <c r="D210" s="205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</row>
    <row r="211" spans="2:18" x14ac:dyDescent="0.2">
      <c r="B211" s="86"/>
      <c r="C211" s="86"/>
      <c r="D211" s="205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</row>
    <row r="212" spans="2:18" x14ac:dyDescent="0.2">
      <c r="B212" s="86"/>
      <c r="C212" s="86"/>
      <c r="D212" s="205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</row>
    <row r="213" spans="2:18" x14ac:dyDescent="0.2">
      <c r="B213" s="86"/>
      <c r="C213" s="86"/>
      <c r="D213" s="205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</row>
    <row r="214" spans="2:18" x14ac:dyDescent="0.2">
      <c r="B214" s="86"/>
      <c r="C214" s="86"/>
      <c r="D214" s="205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</row>
    <row r="215" spans="2:18" x14ac:dyDescent="0.2">
      <c r="B215" s="86"/>
      <c r="C215" s="86"/>
      <c r="D215" s="205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</row>
    <row r="216" spans="2:18" x14ac:dyDescent="0.2">
      <c r="B216" s="86"/>
      <c r="C216" s="86"/>
      <c r="D216" s="205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</row>
    <row r="217" spans="2:18" x14ac:dyDescent="0.2">
      <c r="B217" s="86"/>
      <c r="C217" s="86"/>
      <c r="D217" s="205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</row>
    <row r="218" spans="2:18" x14ac:dyDescent="0.2">
      <c r="B218" s="86"/>
      <c r="C218" s="86"/>
      <c r="D218" s="205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</row>
    <row r="219" spans="2:18" x14ac:dyDescent="0.2">
      <c r="B219" s="86"/>
      <c r="C219" s="86"/>
      <c r="D219" s="205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</row>
    <row r="220" spans="2:18" x14ac:dyDescent="0.2">
      <c r="B220" s="86"/>
      <c r="C220" s="86"/>
      <c r="D220" s="205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</row>
    <row r="221" spans="2:18" x14ac:dyDescent="0.2">
      <c r="B221" s="86"/>
      <c r="C221" s="86"/>
      <c r="D221" s="205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</row>
    <row r="222" spans="2:18" x14ac:dyDescent="0.2">
      <c r="B222" s="86"/>
      <c r="C222" s="86"/>
      <c r="D222" s="205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</row>
    <row r="223" spans="2:18" x14ac:dyDescent="0.2">
      <c r="B223" s="86"/>
      <c r="C223" s="86"/>
      <c r="D223" s="205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</row>
    <row r="224" spans="2:18" x14ac:dyDescent="0.2">
      <c r="B224" s="86"/>
      <c r="C224" s="86"/>
      <c r="D224" s="205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</row>
    <row r="225" spans="2:18" x14ac:dyDescent="0.2">
      <c r="B225" s="86"/>
      <c r="C225" s="86"/>
      <c r="D225" s="205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</row>
    <row r="226" spans="2:18" x14ac:dyDescent="0.2">
      <c r="B226" s="86"/>
      <c r="C226" s="86"/>
      <c r="D226" s="205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</row>
    <row r="227" spans="2:18" x14ac:dyDescent="0.2">
      <c r="B227" s="86"/>
      <c r="C227" s="86"/>
      <c r="D227" s="205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</row>
    <row r="228" spans="2:18" x14ac:dyDescent="0.2">
      <c r="B228" s="86"/>
      <c r="C228" s="86"/>
      <c r="D228" s="205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</row>
    <row r="229" spans="2:18" x14ac:dyDescent="0.2">
      <c r="B229" s="86"/>
      <c r="C229" s="86"/>
      <c r="D229" s="205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</row>
    <row r="230" spans="2:18" x14ac:dyDescent="0.2">
      <c r="B230" s="86"/>
      <c r="C230" s="86"/>
      <c r="D230" s="205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</row>
    <row r="231" spans="2:18" x14ac:dyDescent="0.2">
      <c r="B231" s="86"/>
      <c r="C231" s="86"/>
      <c r="D231" s="205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</row>
    <row r="232" spans="2:18" x14ac:dyDescent="0.2">
      <c r="B232" s="86"/>
      <c r="C232" s="86"/>
      <c r="D232" s="205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H180"/>
  <sheetViews>
    <sheetView workbookViewId="0"/>
  </sheetViews>
  <sheetFormatPr defaultRowHeight="11.25" outlineLevelRow="3" x14ac:dyDescent="0.2"/>
  <cols>
    <col min="1" max="1" width="52" style="97" customWidth="1"/>
    <col min="2" max="3" width="15.140625" style="113" customWidth="1"/>
    <col min="4" max="16384" width="9.140625" style="97"/>
  </cols>
  <sheetData>
    <row r="1" spans="1:8" s="50" customFormat="1" ht="12.75" x14ac:dyDescent="0.2">
      <c r="B1" s="69"/>
      <c r="C1" s="69"/>
    </row>
    <row r="2" spans="1:8" s="50" customFormat="1" ht="18.75" x14ac:dyDescent="0.2">
      <c r="A2" s="5" t="s">
        <v>185</v>
      </c>
      <c r="B2" s="5"/>
      <c r="C2" s="5"/>
      <c r="D2" s="110"/>
      <c r="E2" s="110"/>
      <c r="F2" s="110"/>
      <c r="G2" s="110"/>
      <c r="H2" s="110"/>
    </row>
    <row r="3" spans="1:8" s="50" customFormat="1" ht="12.75" x14ac:dyDescent="0.2">
      <c r="A3" s="167"/>
      <c r="B3" s="69"/>
      <c r="C3" s="69"/>
    </row>
    <row r="4" spans="1:8" s="157" customFormat="1" ht="12.75" x14ac:dyDescent="0.2">
      <c r="B4" s="228"/>
      <c r="C4" s="228" t="str">
        <f>VALUSD</f>
        <v>тис. дол. США</v>
      </c>
    </row>
    <row r="5" spans="1:8" s="152" customFormat="1" ht="12.75" x14ac:dyDescent="0.2">
      <c r="A5" s="53"/>
      <c r="B5" s="43">
        <v>42369</v>
      </c>
      <c r="C5" s="43">
        <v>42400</v>
      </c>
    </row>
    <row r="6" spans="1:8" s="100" customFormat="1" ht="31.5" x14ac:dyDescent="0.2">
      <c r="A6" s="74" t="s">
        <v>172</v>
      </c>
      <c r="B6" s="15">
        <f t="shared" ref="B6" si="0">B$7+B$45</f>
        <v>65488566.161959998</v>
      </c>
      <c r="C6" s="15">
        <v>65410291.921960004</v>
      </c>
    </row>
    <row r="7" spans="1:8" s="158" customFormat="1" ht="15" x14ac:dyDescent="0.2">
      <c r="A7" s="148" t="s">
        <v>50</v>
      </c>
      <c r="B7" s="120">
        <f t="shared" ref="B7:C7" si="1">B$8+B$30</f>
        <v>22060244.326390006</v>
      </c>
      <c r="C7" s="120">
        <f t="shared" si="1"/>
        <v>21851593.670869999</v>
      </c>
    </row>
    <row r="8" spans="1:8" s="215" customFormat="1" ht="15" outlineLevel="1" x14ac:dyDescent="0.2">
      <c r="A8" s="141" t="s">
        <v>74</v>
      </c>
      <c r="B8" s="200">
        <f t="shared" ref="B8:C8" si="2">B$9+B$28</f>
        <v>21166125.221090004</v>
      </c>
      <c r="C8" s="200">
        <f t="shared" si="2"/>
        <v>21010688.703429997</v>
      </c>
    </row>
    <row r="9" spans="1:8" s="166" customFormat="1" ht="12.75" outlineLevel="2" x14ac:dyDescent="0.2">
      <c r="A9" s="237" t="s">
        <v>130</v>
      </c>
      <c r="B9" s="217">
        <f t="shared" ref="B9" si="3">SUM(B$10:B$27)</f>
        <v>21055917.848520003</v>
      </c>
      <c r="C9" s="217">
        <v>20905525.108369999</v>
      </c>
    </row>
    <row r="10" spans="1:8" s="164" customFormat="1" ht="12.75" outlineLevel="3" x14ac:dyDescent="0.2">
      <c r="A10" s="75" t="s">
        <v>52</v>
      </c>
      <c r="B10" s="131">
        <v>4109.8024500000001</v>
      </c>
      <c r="C10" s="131">
        <v>3959.9600300000002</v>
      </c>
    </row>
    <row r="11" spans="1:8" ht="12.75" outlineLevel="3" x14ac:dyDescent="0.2">
      <c r="A11" s="14" t="s">
        <v>161</v>
      </c>
      <c r="B11" s="90">
        <v>2523199.1677199998</v>
      </c>
      <c r="C11" s="90">
        <v>2407721.8186499998</v>
      </c>
      <c r="D11" s="112"/>
      <c r="E11" s="112"/>
      <c r="F11" s="112"/>
    </row>
    <row r="12" spans="1:8" ht="12.75" outlineLevel="3" x14ac:dyDescent="0.2">
      <c r="A12" s="14" t="s">
        <v>44</v>
      </c>
      <c r="B12" s="90">
        <v>1620079.18365</v>
      </c>
      <c r="C12" s="90">
        <v>1545934.2441700001</v>
      </c>
      <c r="D12" s="112"/>
      <c r="E12" s="112"/>
      <c r="F12" s="112"/>
    </row>
    <row r="13" spans="1:8" ht="12.75" outlineLevel="3" x14ac:dyDescent="0.2">
      <c r="A13" s="14" t="s">
        <v>72</v>
      </c>
      <c r="B13" s="90">
        <v>345145</v>
      </c>
      <c r="C13" s="90">
        <v>349120.86349000002</v>
      </c>
      <c r="D13" s="112"/>
      <c r="E13" s="112"/>
      <c r="F13" s="112"/>
    </row>
    <row r="14" spans="1:8" ht="12.75" outlineLevel="3" x14ac:dyDescent="0.2">
      <c r="A14" s="14" t="s">
        <v>121</v>
      </c>
      <c r="B14" s="90">
        <v>62498.263070000001</v>
      </c>
      <c r="C14" s="90">
        <v>59637.952299999997</v>
      </c>
      <c r="D14" s="112"/>
      <c r="E14" s="112"/>
      <c r="F14" s="112"/>
    </row>
    <row r="15" spans="1:8" ht="12.75" outlineLevel="3" x14ac:dyDescent="0.2">
      <c r="A15" s="14" t="s">
        <v>178</v>
      </c>
      <c r="B15" s="90">
        <v>109064.88557</v>
      </c>
      <c r="C15" s="90">
        <v>104073.39539000001</v>
      </c>
      <c r="D15" s="112"/>
      <c r="E15" s="112"/>
      <c r="F15" s="112"/>
    </row>
    <row r="16" spans="1:8" ht="12.75" outlineLevel="3" x14ac:dyDescent="0.2">
      <c r="A16" s="14" t="s">
        <v>76</v>
      </c>
      <c r="B16" s="90">
        <v>135412.90332000001</v>
      </c>
      <c r="C16" s="90">
        <v>129215.56333</v>
      </c>
      <c r="D16" s="112"/>
      <c r="E16" s="112"/>
      <c r="F16" s="112"/>
    </row>
    <row r="17" spans="1:6" ht="12.75" outlineLevel="3" x14ac:dyDescent="0.2">
      <c r="A17" s="14" t="s">
        <v>142</v>
      </c>
      <c r="B17" s="90">
        <v>660349.98111000005</v>
      </c>
      <c r="C17" s="90">
        <v>630128.24268000002</v>
      </c>
      <c r="D17" s="112"/>
      <c r="E17" s="112"/>
      <c r="F17" s="112"/>
    </row>
    <row r="18" spans="1:6" ht="12.75" outlineLevel="3" x14ac:dyDescent="0.2">
      <c r="A18" s="14" t="s">
        <v>140</v>
      </c>
      <c r="B18" s="90">
        <v>43704.000390000001</v>
      </c>
      <c r="C18" s="90">
        <v>43612.000410000001</v>
      </c>
      <c r="D18" s="112"/>
      <c r="E18" s="112"/>
      <c r="F18" s="112"/>
    </row>
    <row r="19" spans="1:6" ht="12.75" outlineLevel="3" x14ac:dyDescent="0.2">
      <c r="A19" s="14" t="s">
        <v>132</v>
      </c>
      <c r="B19" s="90">
        <v>912905.55955000001</v>
      </c>
      <c r="C19" s="90">
        <v>1361769.4177999999</v>
      </c>
      <c r="D19" s="112"/>
      <c r="E19" s="112"/>
      <c r="F19" s="112"/>
    </row>
    <row r="20" spans="1:6" ht="12.75" outlineLevel="3" x14ac:dyDescent="0.2">
      <c r="A20" s="14" t="s">
        <v>0</v>
      </c>
      <c r="B20" s="90">
        <v>1807334.6098799999</v>
      </c>
      <c r="C20" s="90">
        <v>1445012.54736</v>
      </c>
      <c r="D20" s="112"/>
      <c r="E20" s="112"/>
      <c r="F20" s="112"/>
    </row>
    <row r="21" spans="1:6" ht="12.75" outlineLevel="3" x14ac:dyDescent="0.2">
      <c r="A21" s="14" t="s">
        <v>86</v>
      </c>
      <c r="B21" s="90">
        <v>160208.32754</v>
      </c>
      <c r="C21" s="90">
        <v>160198.79316999999</v>
      </c>
      <c r="D21" s="112"/>
      <c r="E21" s="112"/>
      <c r="F21" s="112"/>
    </row>
    <row r="22" spans="1:6" ht="12.75" outlineLevel="3" x14ac:dyDescent="0.2">
      <c r="A22" s="14" t="s">
        <v>152</v>
      </c>
      <c r="B22" s="90">
        <v>6676223.2943399996</v>
      </c>
      <c r="C22" s="90">
        <v>6374333.9652100001</v>
      </c>
      <c r="D22" s="112"/>
      <c r="E22" s="112"/>
      <c r="F22" s="112"/>
    </row>
    <row r="23" spans="1:6" ht="12.75" outlineLevel="3" x14ac:dyDescent="0.2">
      <c r="A23" s="14" t="s">
        <v>39</v>
      </c>
      <c r="B23" s="90">
        <v>0</v>
      </c>
      <c r="C23" s="90">
        <v>1987.93174</v>
      </c>
      <c r="D23" s="112"/>
      <c r="E23" s="112"/>
      <c r="F23" s="112"/>
    </row>
    <row r="24" spans="1:6" ht="12.75" outlineLevel="3" x14ac:dyDescent="0.2">
      <c r="A24" s="14" t="s">
        <v>28</v>
      </c>
      <c r="B24" s="90">
        <v>1129135.28611</v>
      </c>
      <c r="C24" s="90">
        <v>1077459.00495</v>
      </c>
      <c r="D24" s="112"/>
      <c r="E24" s="112"/>
      <c r="F24" s="112"/>
    </row>
    <row r="25" spans="1:6" ht="12.75" outlineLevel="3" x14ac:dyDescent="0.2">
      <c r="A25" s="14" t="s">
        <v>109</v>
      </c>
      <c r="B25" s="90">
        <v>2025976.65307</v>
      </c>
      <c r="C25" s="90">
        <v>1933255.31094</v>
      </c>
      <c r="D25" s="112"/>
      <c r="E25" s="112"/>
      <c r="F25" s="112"/>
    </row>
    <row r="26" spans="1:6" ht="12.75" outlineLevel="3" x14ac:dyDescent="0.2">
      <c r="A26" s="14" t="s">
        <v>169</v>
      </c>
      <c r="B26" s="90">
        <v>1304180.33797</v>
      </c>
      <c r="C26" s="90">
        <v>1244492.9022599999</v>
      </c>
      <c r="D26" s="112"/>
      <c r="E26" s="112"/>
      <c r="F26" s="112"/>
    </row>
    <row r="27" spans="1:6" ht="12.75" outlineLevel="3" x14ac:dyDescent="0.2">
      <c r="A27" s="14" t="s">
        <v>56</v>
      </c>
      <c r="B27" s="90">
        <v>1536390.5927800001</v>
      </c>
      <c r="C27" s="90">
        <v>2033611.1944899999</v>
      </c>
      <c r="D27" s="112"/>
      <c r="E27" s="112"/>
      <c r="F27" s="112"/>
    </row>
    <row r="28" spans="1:6" ht="12.75" outlineLevel="2" x14ac:dyDescent="0.2">
      <c r="A28" s="119" t="s">
        <v>8</v>
      </c>
      <c r="B28" s="123">
        <f t="shared" ref="B28" si="4">SUM(B$29:B$29)</f>
        <v>110207.37257000001</v>
      </c>
      <c r="C28" s="123">
        <v>105163.59506000001</v>
      </c>
      <c r="D28" s="112"/>
      <c r="E28" s="112"/>
      <c r="F28" s="112"/>
    </row>
    <row r="29" spans="1:6" ht="12.75" outlineLevel="3" x14ac:dyDescent="0.2">
      <c r="A29" s="14" t="s">
        <v>97</v>
      </c>
      <c r="B29" s="90">
        <v>110207.37257000001</v>
      </c>
      <c r="C29" s="90">
        <v>105163.59506000001</v>
      </c>
      <c r="D29" s="112"/>
      <c r="E29" s="112"/>
      <c r="F29" s="112"/>
    </row>
    <row r="30" spans="1:6" ht="15" outlineLevel="1" x14ac:dyDescent="0.25">
      <c r="A30" s="162" t="s">
        <v>114</v>
      </c>
      <c r="B30" s="128">
        <f t="shared" ref="B30:C30" si="5">B$31+B$39+B$43</f>
        <v>894119.10529999994</v>
      </c>
      <c r="C30" s="128">
        <f t="shared" si="5"/>
        <v>840904.96743999992</v>
      </c>
      <c r="D30" s="112"/>
      <c r="E30" s="112"/>
      <c r="F30" s="112"/>
    </row>
    <row r="31" spans="1:6" ht="12.75" outlineLevel="2" x14ac:dyDescent="0.2">
      <c r="A31" s="119" t="s">
        <v>130</v>
      </c>
      <c r="B31" s="123">
        <f t="shared" ref="B31" si="6">SUM(B$32:B$38)</f>
        <v>683314.82615999994</v>
      </c>
      <c r="C31" s="123">
        <v>652042.07308999996</v>
      </c>
      <c r="D31" s="112"/>
      <c r="E31" s="112"/>
      <c r="F31" s="112"/>
    </row>
    <row r="32" spans="1:6" ht="12.75" outlineLevel="3" x14ac:dyDescent="0.2">
      <c r="A32" s="14" t="s">
        <v>154</v>
      </c>
      <c r="B32" s="90">
        <v>0.48332000000000003</v>
      </c>
      <c r="C32" s="90">
        <v>0.4612</v>
      </c>
      <c r="D32" s="112"/>
      <c r="E32" s="112"/>
      <c r="F32" s="112"/>
    </row>
    <row r="33" spans="1:6" ht="12.75" outlineLevel="3" x14ac:dyDescent="0.2">
      <c r="A33" s="14" t="s">
        <v>46</v>
      </c>
      <c r="B33" s="90">
        <v>41665.508710000002</v>
      </c>
      <c r="C33" s="90">
        <v>39758.634870000002</v>
      </c>
      <c r="D33" s="112"/>
      <c r="E33" s="112"/>
      <c r="F33" s="112"/>
    </row>
    <row r="34" spans="1:6" ht="12.75" outlineLevel="3" x14ac:dyDescent="0.2">
      <c r="A34" s="14" t="s">
        <v>51</v>
      </c>
      <c r="B34" s="90">
        <v>124996.52613</v>
      </c>
      <c r="C34" s="90">
        <v>119275.90461</v>
      </c>
      <c r="D34" s="112"/>
      <c r="E34" s="112"/>
      <c r="F34" s="112"/>
    </row>
    <row r="35" spans="1:6" ht="12.75" outlineLevel="3" x14ac:dyDescent="0.2">
      <c r="A35" s="14" t="s">
        <v>180</v>
      </c>
      <c r="B35" s="90">
        <v>133329.62783000001</v>
      </c>
      <c r="C35" s="90">
        <v>127227.63161</v>
      </c>
      <c r="D35" s="112"/>
      <c r="E35" s="112"/>
      <c r="F35" s="112"/>
    </row>
    <row r="36" spans="1:6" ht="12.75" outlineLevel="3" x14ac:dyDescent="0.2">
      <c r="A36" s="14" t="s">
        <v>146</v>
      </c>
      <c r="B36" s="90">
        <v>199994.44182000001</v>
      </c>
      <c r="C36" s="90">
        <v>190841.44737000001</v>
      </c>
      <c r="D36" s="112"/>
      <c r="E36" s="112"/>
      <c r="F36" s="112"/>
    </row>
    <row r="37" spans="1:6" ht="12.75" outlineLevel="3" x14ac:dyDescent="0.2">
      <c r="A37" s="14" t="s">
        <v>41</v>
      </c>
      <c r="B37" s="90">
        <v>10416.377179999999</v>
      </c>
      <c r="C37" s="90">
        <v>9939.6587199999994</v>
      </c>
      <c r="D37" s="112"/>
      <c r="E37" s="112"/>
      <c r="F37" s="112"/>
    </row>
    <row r="38" spans="1:6" ht="12.75" outlineLevel="3" x14ac:dyDescent="0.2">
      <c r="A38" s="14" t="s">
        <v>177</v>
      </c>
      <c r="B38" s="90">
        <v>172911.86116999999</v>
      </c>
      <c r="C38" s="90">
        <v>164998.33471</v>
      </c>
      <c r="D38" s="112"/>
      <c r="E38" s="112"/>
      <c r="F38" s="112"/>
    </row>
    <row r="39" spans="1:6" ht="12.75" outlineLevel="2" x14ac:dyDescent="0.2">
      <c r="A39" s="119" t="s">
        <v>8</v>
      </c>
      <c r="B39" s="123">
        <f t="shared" ref="B39" si="7">SUM(B$40:B$42)</f>
        <v>210764.50315999999</v>
      </c>
      <c r="C39" s="123">
        <v>188824.93877000001</v>
      </c>
      <c r="D39" s="112"/>
      <c r="E39" s="112"/>
      <c r="F39" s="112"/>
    </row>
    <row r="40" spans="1:6" ht="12.75" outlineLevel="3" x14ac:dyDescent="0.2">
      <c r="A40" s="14" t="s">
        <v>10</v>
      </c>
      <c r="B40" s="90">
        <v>43748.784149999999</v>
      </c>
      <c r="C40" s="90">
        <v>31309.92496</v>
      </c>
      <c r="D40" s="112"/>
      <c r="E40" s="112"/>
      <c r="F40" s="112"/>
    </row>
    <row r="41" spans="1:6" ht="12.75" outlineLevel="3" x14ac:dyDescent="0.2">
      <c r="A41" s="14" t="s">
        <v>107</v>
      </c>
      <c r="B41" s="90">
        <v>160823.12705000001</v>
      </c>
      <c r="C41" s="90">
        <v>151971.90775000001</v>
      </c>
      <c r="D41" s="112"/>
      <c r="E41" s="112"/>
      <c r="F41" s="112"/>
    </row>
    <row r="42" spans="1:6" ht="12.75" outlineLevel="3" x14ac:dyDescent="0.2">
      <c r="A42" s="14" t="s">
        <v>30</v>
      </c>
      <c r="B42" s="90">
        <v>6192.5919599999997</v>
      </c>
      <c r="C42" s="90">
        <v>5543.1060600000001</v>
      </c>
      <c r="D42" s="112"/>
      <c r="E42" s="112"/>
      <c r="F42" s="112"/>
    </row>
    <row r="43" spans="1:6" ht="12.75" outlineLevel="2" x14ac:dyDescent="0.2">
      <c r="A43" s="119" t="s">
        <v>133</v>
      </c>
      <c r="B43" s="123">
        <f t="shared" ref="B43" si="8">SUM(B$44:B$44)</f>
        <v>39.775979999999997</v>
      </c>
      <c r="C43" s="123">
        <v>37.955579999999998</v>
      </c>
      <c r="D43" s="112"/>
      <c r="E43" s="112"/>
      <c r="F43" s="112"/>
    </row>
    <row r="44" spans="1:6" ht="12.75" outlineLevel="3" x14ac:dyDescent="0.2">
      <c r="A44" s="14" t="s">
        <v>175</v>
      </c>
      <c r="B44" s="90">
        <v>39.775979999999997</v>
      </c>
      <c r="C44" s="90">
        <v>37.955579999999998</v>
      </c>
      <c r="D44" s="112"/>
      <c r="E44" s="112"/>
      <c r="F44" s="112"/>
    </row>
    <row r="45" spans="1:6" ht="15" x14ac:dyDescent="0.25">
      <c r="A45" s="182" t="s">
        <v>80</v>
      </c>
      <c r="B45" s="111">
        <f t="shared" ref="B45:C45" si="9">B$46+B$68</f>
        <v>43428321.835569993</v>
      </c>
      <c r="C45" s="111">
        <f t="shared" si="9"/>
        <v>43558698.251090005</v>
      </c>
      <c r="D45" s="112"/>
      <c r="E45" s="112"/>
      <c r="F45" s="112"/>
    </row>
    <row r="46" spans="1:6" ht="15" outlineLevel="1" x14ac:dyDescent="0.25">
      <c r="A46" s="162" t="s">
        <v>74</v>
      </c>
      <c r="B46" s="128">
        <f t="shared" ref="B46:C46" si="10">B$47+B$54+B$60+B$62+B$66</f>
        <v>34409859.857259996</v>
      </c>
      <c r="C46" s="128">
        <f t="shared" si="10"/>
        <v>34331948.822760001</v>
      </c>
      <c r="D46" s="112"/>
      <c r="E46" s="112"/>
      <c r="F46" s="112"/>
    </row>
    <row r="47" spans="1:6" ht="12.75" outlineLevel="2" x14ac:dyDescent="0.2">
      <c r="A47" s="119" t="s">
        <v>143</v>
      </c>
      <c r="B47" s="123">
        <f t="shared" ref="B47" si="11">SUM(B$48:B$53)</f>
        <v>14042876.42853</v>
      </c>
      <c r="C47" s="123">
        <v>13972778.77887</v>
      </c>
      <c r="D47" s="112"/>
      <c r="E47" s="112"/>
      <c r="F47" s="112"/>
    </row>
    <row r="48" spans="1:6" ht="12.75" outlineLevel="3" x14ac:dyDescent="0.2">
      <c r="A48" s="14" t="s">
        <v>29</v>
      </c>
      <c r="B48" s="90">
        <v>2414646.0216999999</v>
      </c>
      <c r="C48" s="90">
        <v>2409563.0227899998</v>
      </c>
      <c r="D48" s="112"/>
      <c r="E48" s="112"/>
      <c r="F48" s="112"/>
    </row>
    <row r="49" spans="1:6" ht="12.75" outlineLevel="3" x14ac:dyDescent="0.2">
      <c r="A49" s="14" t="s">
        <v>98</v>
      </c>
      <c r="B49" s="90">
        <v>582198.64379999996</v>
      </c>
      <c r="C49" s="90">
        <v>584317.26916000003</v>
      </c>
      <c r="D49" s="112"/>
      <c r="E49" s="112"/>
      <c r="F49" s="112"/>
    </row>
    <row r="50" spans="1:6" ht="12.75" outlineLevel="3" x14ac:dyDescent="0.2">
      <c r="A50" s="14" t="s">
        <v>77</v>
      </c>
      <c r="B50" s="90">
        <v>505685.87043000001</v>
      </c>
      <c r="C50" s="90">
        <v>504621.36628000002</v>
      </c>
      <c r="D50" s="112"/>
      <c r="E50" s="112"/>
      <c r="F50" s="112"/>
    </row>
    <row r="51" spans="1:6" ht="12.75" outlineLevel="3" x14ac:dyDescent="0.2">
      <c r="A51" s="14" t="s">
        <v>66</v>
      </c>
      <c r="B51" s="90">
        <v>5197652.4570500003</v>
      </c>
      <c r="C51" s="90">
        <v>5151760.0066999998</v>
      </c>
      <c r="D51" s="112"/>
      <c r="E51" s="112"/>
      <c r="F51" s="112"/>
    </row>
    <row r="52" spans="1:6" ht="12.75" outlineLevel="3" x14ac:dyDescent="0.2">
      <c r="A52" s="14" t="s">
        <v>94</v>
      </c>
      <c r="B52" s="90">
        <v>5341838.9230500003</v>
      </c>
      <c r="C52" s="90">
        <v>5321662.6014400003</v>
      </c>
      <c r="D52" s="112"/>
      <c r="E52" s="112"/>
      <c r="F52" s="112"/>
    </row>
    <row r="53" spans="1:6" ht="12.75" outlineLevel="3" x14ac:dyDescent="0.2">
      <c r="A53" s="14" t="s">
        <v>23</v>
      </c>
      <c r="B53" s="90">
        <v>854.51250000000005</v>
      </c>
      <c r="C53" s="90">
        <v>854.51250000000005</v>
      </c>
      <c r="D53" s="112"/>
      <c r="E53" s="112"/>
      <c r="F53" s="112"/>
    </row>
    <row r="54" spans="1:6" ht="12.75" outlineLevel="2" x14ac:dyDescent="0.2">
      <c r="A54" s="119" t="s">
        <v>4</v>
      </c>
      <c r="B54" s="123">
        <f t="shared" ref="B54" si="12">SUM(B$55:B$59)</f>
        <v>1362817.4230800001</v>
      </c>
      <c r="C54" s="123">
        <v>1361431.4528300001</v>
      </c>
      <c r="D54" s="112"/>
      <c r="E54" s="112"/>
      <c r="F54" s="112"/>
    </row>
    <row r="55" spans="1:6" ht="12.75" outlineLevel="3" x14ac:dyDescent="0.2">
      <c r="A55" s="14" t="s">
        <v>103</v>
      </c>
      <c r="B55" s="90">
        <v>288075.92722000001</v>
      </c>
      <c r="C55" s="90">
        <v>283987.75449999998</v>
      </c>
      <c r="D55" s="112"/>
      <c r="E55" s="112"/>
      <c r="F55" s="112"/>
    </row>
    <row r="56" spans="1:6" ht="12.75" outlineLevel="3" x14ac:dyDescent="0.2">
      <c r="A56" s="14" t="s">
        <v>36</v>
      </c>
      <c r="B56" s="90">
        <v>226168.20202999999</v>
      </c>
      <c r="C56" s="90">
        <v>225692.10213000001</v>
      </c>
      <c r="D56" s="112"/>
      <c r="E56" s="112"/>
      <c r="F56" s="112"/>
    </row>
    <row r="57" spans="1:6" ht="12.75" outlineLevel="3" x14ac:dyDescent="0.2">
      <c r="A57" s="14" t="s">
        <v>9</v>
      </c>
      <c r="B57" s="90">
        <v>605855.86</v>
      </c>
      <c r="C57" s="90">
        <v>605855.86</v>
      </c>
      <c r="D57" s="112"/>
      <c r="E57" s="112"/>
      <c r="F57" s="112"/>
    </row>
    <row r="58" spans="1:6" ht="12.75" outlineLevel="3" x14ac:dyDescent="0.2">
      <c r="A58" s="14" t="s">
        <v>99</v>
      </c>
      <c r="B58" s="90">
        <v>9021.9974299999994</v>
      </c>
      <c r="C58" s="90">
        <v>9021.9974299999994</v>
      </c>
      <c r="D58" s="112"/>
      <c r="E58" s="112"/>
      <c r="F58" s="112"/>
    </row>
    <row r="59" spans="1:6" ht="12.75" outlineLevel="3" x14ac:dyDescent="0.2">
      <c r="A59" s="14" t="s">
        <v>105</v>
      </c>
      <c r="B59" s="90">
        <v>233695.43640000001</v>
      </c>
      <c r="C59" s="90">
        <v>236873.73877</v>
      </c>
      <c r="D59" s="112"/>
      <c r="E59" s="112"/>
      <c r="F59" s="112"/>
    </row>
    <row r="60" spans="1:6" ht="12.75" outlineLevel="2" x14ac:dyDescent="0.2">
      <c r="A60" s="119" t="s">
        <v>22</v>
      </c>
      <c r="B60" s="123">
        <f t="shared" ref="B60" si="13">SUM(B$61:B$61)</f>
        <v>55.863759999999999</v>
      </c>
      <c r="C60" s="123">
        <v>55.746169999999999</v>
      </c>
      <c r="D60" s="112"/>
      <c r="E60" s="112"/>
      <c r="F60" s="112"/>
    </row>
    <row r="61" spans="1:6" ht="12.75" outlineLevel="3" x14ac:dyDescent="0.2">
      <c r="A61" s="14" t="s">
        <v>75</v>
      </c>
      <c r="B61" s="90">
        <v>55.863759999999999</v>
      </c>
      <c r="C61" s="90">
        <v>55.746169999999999</v>
      </c>
      <c r="D61" s="112"/>
      <c r="E61" s="112"/>
      <c r="F61" s="112"/>
    </row>
    <row r="62" spans="1:6" ht="12.75" outlineLevel="2" x14ac:dyDescent="0.2">
      <c r="A62" s="119" t="s">
        <v>144</v>
      </c>
      <c r="B62" s="123">
        <f t="shared" ref="B62" si="14">SUM(B$63:B$65)</f>
        <v>17302433</v>
      </c>
      <c r="C62" s="123">
        <v>17302433</v>
      </c>
      <c r="D62" s="112"/>
      <c r="E62" s="112"/>
      <c r="F62" s="112"/>
    </row>
    <row r="63" spans="1:6" ht="12.75" outlineLevel="3" x14ac:dyDescent="0.2">
      <c r="A63" s="14" t="s">
        <v>120</v>
      </c>
      <c r="B63" s="90">
        <v>3000000</v>
      </c>
      <c r="C63" s="90">
        <v>3000000</v>
      </c>
      <c r="D63" s="112"/>
      <c r="E63" s="112"/>
      <c r="F63" s="112"/>
    </row>
    <row r="64" spans="1:6" ht="12.75" outlineLevel="3" x14ac:dyDescent="0.2">
      <c r="A64" s="14" t="s">
        <v>122</v>
      </c>
      <c r="B64" s="90">
        <v>1000000</v>
      </c>
      <c r="C64" s="90">
        <v>1000000</v>
      </c>
      <c r="D64" s="112"/>
      <c r="E64" s="112"/>
      <c r="F64" s="112"/>
    </row>
    <row r="65" spans="1:6" ht="12.75" outlineLevel="3" x14ac:dyDescent="0.2">
      <c r="A65" s="14" t="s">
        <v>126</v>
      </c>
      <c r="B65" s="90">
        <v>13302433</v>
      </c>
      <c r="C65" s="90">
        <v>13302433</v>
      </c>
      <c r="D65" s="112"/>
      <c r="E65" s="112"/>
      <c r="F65" s="112"/>
    </row>
    <row r="66" spans="1:6" ht="12.75" outlineLevel="2" x14ac:dyDescent="0.2">
      <c r="A66" s="119" t="s">
        <v>6</v>
      </c>
      <c r="B66" s="123">
        <f t="shared" ref="B66" si="15">SUM(B$67:B$67)</f>
        <v>1701677.1418900001</v>
      </c>
      <c r="C66" s="123">
        <v>1695249.8448900001</v>
      </c>
      <c r="D66" s="112"/>
      <c r="E66" s="112"/>
      <c r="F66" s="112"/>
    </row>
    <row r="67" spans="1:6" ht="12.75" outlineLevel="3" x14ac:dyDescent="0.2">
      <c r="A67" s="14" t="s">
        <v>94</v>
      </c>
      <c r="B67" s="90">
        <v>1701677.1418900001</v>
      </c>
      <c r="C67" s="90">
        <v>1695249.8448900001</v>
      </c>
      <c r="D67" s="112"/>
      <c r="E67" s="112"/>
      <c r="F67" s="112"/>
    </row>
    <row r="68" spans="1:6" ht="15" outlineLevel="1" x14ac:dyDescent="0.25">
      <c r="A68" s="162" t="s">
        <v>114</v>
      </c>
      <c r="B68" s="128">
        <f t="shared" ref="B68:C68" si="16">B$69+B$74+B$76+B$85+B$86</f>
        <v>9018461.9783100002</v>
      </c>
      <c r="C68" s="128">
        <f t="shared" si="16"/>
        <v>9226749.4283300005</v>
      </c>
      <c r="D68" s="112"/>
      <c r="E68" s="112"/>
      <c r="F68" s="112"/>
    </row>
    <row r="69" spans="1:6" ht="12.75" outlineLevel="2" x14ac:dyDescent="0.2">
      <c r="A69" s="119" t="s">
        <v>143</v>
      </c>
      <c r="B69" s="123">
        <f t="shared" ref="B69" si="17">SUM(B$70:B$73)</f>
        <v>5867912.0508099999</v>
      </c>
      <c r="C69" s="123">
        <v>6101178.8171600001</v>
      </c>
      <c r="D69" s="112"/>
      <c r="E69" s="112"/>
      <c r="F69" s="112"/>
    </row>
    <row r="70" spans="1:6" ht="12.75" outlineLevel="3" x14ac:dyDescent="0.2">
      <c r="A70" s="14" t="s">
        <v>11</v>
      </c>
      <c r="B70" s="90">
        <v>19026.070100000001</v>
      </c>
      <c r="C70" s="90">
        <v>19003.645100000002</v>
      </c>
      <c r="D70" s="112"/>
      <c r="E70" s="112"/>
      <c r="F70" s="112"/>
    </row>
    <row r="71" spans="1:6" ht="12.75" outlineLevel="3" x14ac:dyDescent="0.2">
      <c r="A71" s="14" t="s">
        <v>98</v>
      </c>
      <c r="B71" s="90">
        <v>127085.77197</v>
      </c>
      <c r="C71" s="90">
        <v>378437.26812000002</v>
      </c>
      <c r="D71" s="112"/>
      <c r="E71" s="112"/>
      <c r="F71" s="112"/>
    </row>
    <row r="72" spans="1:6" ht="12.75" outlineLevel="3" x14ac:dyDescent="0.2">
      <c r="A72" s="14" t="s">
        <v>66</v>
      </c>
      <c r="B72" s="90">
        <v>392446.71814999997</v>
      </c>
      <c r="C72" s="90">
        <v>394513.57701000001</v>
      </c>
      <c r="D72" s="112"/>
      <c r="E72" s="112"/>
      <c r="F72" s="112"/>
    </row>
    <row r="73" spans="1:6" ht="12.75" outlineLevel="3" x14ac:dyDescent="0.2">
      <c r="A73" s="14" t="s">
        <v>94</v>
      </c>
      <c r="B73" s="90">
        <v>5329353.4905899996</v>
      </c>
      <c r="C73" s="90">
        <v>5309224.3269300004</v>
      </c>
      <c r="D73" s="112"/>
      <c r="E73" s="112"/>
      <c r="F73" s="112"/>
    </row>
    <row r="74" spans="1:6" ht="12.75" outlineLevel="2" x14ac:dyDescent="0.2">
      <c r="A74" s="119" t="s">
        <v>4</v>
      </c>
      <c r="B74" s="123">
        <f t="shared" ref="B74" si="18">SUM(B$75:B$75)</f>
        <v>194955.70663999999</v>
      </c>
      <c r="C74" s="123">
        <v>170586.2433</v>
      </c>
      <c r="D74" s="112"/>
      <c r="E74" s="112"/>
      <c r="F74" s="112"/>
    </row>
    <row r="75" spans="1:6" ht="12.75" outlineLevel="3" x14ac:dyDescent="0.2">
      <c r="A75" s="14" t="s">
        <v>103</v>
      </c>
      <c r="B75" s="90">
        <v>194955.70663999999</v>
      </c>
      <c r="C75" s="90">
        <v>170586.2433</v>
      </c>
      <c r="D75" s="112"/>
      <c r="E75" s="112"/>
      <c r="F75" s="112"/>
    </row>
    <row r="76" spans="1:6" ht="12.75" outlineLevel="2" x14ac:dyDescent="0.2">
      <c r="A76" s="119" t="s">
        <v>22</v>
      </c>
      <c r="B76" s="123">
        <f t="shared" ref="B76" si="19">SUM(B$77:B$84)</f>
        <v>2842735.6019299999</v>
      </c>
      <c r="C76" s="123">
        <v>2842552.0200800002</v>
      </c>
      <c r="D76" s="112"/>
      <c r="E76" s="112"/>
      <c r="F76" s="112"/>
    </row>
    <row r="77" spans="1:6" ht="12.75" outlineLevel="3" x14ac:dyDescent="0.2">
      <c r="A77" s="14" t="s">
        <v>65</v>
      </c>
      <c r="B77" s="90">
        <v>40773.885349999997</v>
      </c>
      <c r="C77" s="90">
        <v>40688.053469999999</v>
      </c>
      <c r="D77" s="112"/>
      <c r="E77" s="112"/>
      <c r="F77" s="112"/>
    </row>
    <row r="78" spans="1:6" ht="12.75" outlineLevel="3" x14ac:dyDescent="0.2">
      <c r="A78" s="14" t="s">
        <v>137</v>
      </c>
      <c r="B78" s="90">
        <v>100800</v>
      </c>
      <c r="C78" s="90">
        <v>100800</v>
      </c>
      <c r="D78" s="112"/>
      <c r="E78" s="112"/>
      <c r="F78" s="112"/>
    </row>
    <row r="79" spans="1:6" ht="12.75" outlineLevel="3" x14ac:dyDescent="0.2">
      <c r="A79" s="14" t="s">
        <v>123</v>
      </c>
      <c r="B79" s="90">
        <v>46435.500139999996</v>
      </c>
      <c r="C79" s="90">
        <v>46337.750169999999</v>
      </c>
      <c r="D79" s="112"/>
      <c r="E79" s="112"/>
      <c r="F79" s="112"/>
    </row>
    <row r="80" spans="1:6" ht="12.75" outlineLevel="3" x14ac:dyDescent="0.2">
      <c r="A80" s="14" t="s">
        <v>155</v>
      </c>
      <c r="B80" s="90">
        <v>500000</v>
      </c>
      <c r="C80" s="90">
        <v>500000</v>
      </c>
      <c r="D80" s="112"/>
      <c r="E80" s="112"/>
      <c r="F80" s="112"/>
    </row>
    <row r="81" spans="1:6" ht="12.75" outlineLevel="3" x14ac:dyDescent="0.2">
      <c r="A81" s="14" t="s">
        <v>70</v>
      </c>
      <c r="B81" s="90">
        <v>72080</v>
      </c>
      <c r="C81" s="90">
        <v>72080</v>
      </c>
      <c r="D81" s="112"/>
      <c r="E81" s="112"/>
      <c r="F81" s="112"/>
    </row>
    <row r="82" spans="1:6" ht="12.75" outlineLevel="3" x14ac:dyDescent="0.2">
      <c r="A82" s="14" t="s">
        <v>73</v>
      </c>
      <c r="B82" s="90">
        <v>1552123.895</v>
      </c>
      <c r="C82" s="90">
        <v>1552123.895</v>
      </c>
      <c r="D82" s="112"/>
      <c r="E82" s="112"/>
      <c r="F82" s="112"/>
    </row>
    <row r="83" spans="1:6" ht="12.75" outlineLevel="3" x14ac:dyDescent="0.2">
      <c r="A83" s="14" t="s">
        <v>160</v>
      </c>
      <c r="B83" s="90">
        <v>163093.75</v>
      </c>
      <c r="C83" s="90">
        <v>163093.75</v>
      </c>
      <c r="D83" s="112"/>
      <c r="E83" s="112"/>
      <c r="F83" s="112"/>
    </row>
    <row r="84" spans="1:6" ht="12.75" outlineLevel="3" x14ac:dyDescent="0.2">
      <c r="A84" s="14" t="s">
        <v>31</v>
      </c>
      <c r="B84" s="90">
        <v>367428.57144000003</v>
      </c>
      <c r="C84" s="90">
        <v>367428.57144000003</v>
      </c>
      <c r="D84" s="112"/>
      <c r="E84" s="112"/>
      <c r="F84" s="112"/>
    </row>
    <row r="85" spans="1:6" ht="12.75" outlineLevel="2" x14ac:dyDescent="0.2">
      <c r="A85" s="119" t="s">
        <v>144</v>
      </c>
      <c r="B85" s="123"/>
      <c r="C85" s="123"/>
      <c r="D85" s="112"/>
      <c r="E85" s="112"/>
      <c r="F85" s="112"/>
    </row>
    <row r="86" spans="1:6" ht="12.75" outlineLevel="2" x14ac:dyDescent="0.2">
      <c r="A86" s="119" t="s">
        <v>6</v>
      </c>
      <c r="B86" s="123">
        <f t="shared" ref="B86" si="20">SUM(B$87:B$87)</f>
        <v>112858.61893</v>
      </c>
      <c r="C86" s="123">
        <v>112432.34779</v>
      </c>
      <c r="D86" s="112"/>
      <c r="E86" s="112"/>
      <c r="F86" s="112"/>
    </row>
    <row r="87" spans="1:6" ht="12.75" outlineLevel="3" x14ac:dyDescent="0.2">
      <c r="A87" s="14" t="s">
        <v>94</v>
      </c>
      <c r="B87" s="90">
        <v>112858.61893</v>
      </c>
      <c r="C87" s="90">
        <v>112432.34779</v>
      </c>
      <c r="D87" s="112"/>
      <c r="E87" s="112"/>
      <c r="F87" s="112"/>
    </row>
    <row r="88" spans="1:6" x14ac:dyDescent="0.2">
      <c r="B88" s="126"/>
      <c r="C88" s="126"/>
      <c r="D88" s="112"/>
      <c r="E88" s="112"/>
      <c r="F88" s="112"/>
    </row>
    <row r="89" spans="1:6" x14ac:dyDescent="0.2">
      <c r="B89" s="126"/>
      <c r="C89" s="126"/>
      <c r="D89" s="112"/>
      <c r="E89" s="112"/>
      <c r="F89" s="112"/>
    </row>
    <row r="90" spans="1:6" x14ac:dyDescent="0.2">
      <c r="B90" s="126"/>
      <c r="C90" s="126"/>
      <c r="D90" s="112"/>
      <c r="E90" s="112"/>
      <c r="F90" s="112"/>
    </row>
    <row r="91" spans="1:6" x14ac:dyDescent="0.2">
      <c r="B91" s="126"/>
      <c r="C91" s="126"/>
      <c r="D91" s="112"/>
      <c r="E91" s="112"/>
      <c r="F91" s="112"/>
    </row>
    <row r="92" spans="1:6" x14ac:dyDescent="0.2">
      <c r="B92" s="126"/>
      <c r="C92" s="126"/>
      <c r="D92" s="112"/>
      <c r="E92" s="112"/>
      <c r="F92" s="112"/>
    </row>
    <row r="93" spans="1:6" x14ac:dyDescent="0.2">
      <c r="B93" s="126"/>
      <c r="C93" s="126"/>
      <c r="D93" s="112"/>
      <c r="E93" s="112"/>
      <c r="F93" s="112"/>
    </row>
    <row r="94" spans="1:6" x14ac:dyDescent="0.2">
      <c r="B94" s="126"/>
      <c r="C94" s="126"/>
      <c r="D94" s="112"/>
      <c r="E94" s="112"/>
      <c r="F94" s="112"/>
    </row>
    <row r="95" spans="1:6" x14ac:dyDescent="0.2">
      <c r="B95" s="126"/>
      <c r="C95" s="126"/>
      <c r="D95" s="112"/>
      <c r="E95" s="112"/>
      <c r="F95" s="112"/>
    </row>
    <row r="96" spans="1:6" x14ac:dyDescent="0.2">
      <c r="B96" s="126"/>
      <c r="C96" s="126"/>
      <c r="D96" s="112"/>
      <c r="E96" s="112"/>
      <c r="F96" s="112"/>
    </row>
    <row r="97" spans="2:6" x14ac:dyDescent="0.2">
      <c r="B97" s="126"/>
      <c r="C97" s="126"/>
      <c r="D97" s="112"/>
      <c r="E97" s="112"/>
      <c r="F97" s="112"/>
    </row>
    <row r="98" spans="2:6" x14ac:dyDescent="0.2">
      <c r="B98" s="126"/>
      <c r="C98" s="126"/>
      <c r="D98" s="112"/>
      <c r="E98" s="112"/>
      <c r="F98" s="112"/>
    </row>
    <row r="99" spans="2:6" x14ac:dyDescent="0.2">
      <c r="B99" s="126"/>
      <c r="C99" s="126"/>
      <c r="D99" s="112"/>
      <c r="E99" s="112"/>
      <c r="F99" s="112"/>
    </row>
    <row r="100" spans="2:6" x14ac:dyDescent="0.2">
      <c r="B100" s="126"/>
      <c r="C100" s="126"/>
      <c r="D100" s="112"/>
      <c r="E100" s="112"/>
      <c r="F100" s="112"/>
    </row>
    <row r="101" spans="2:6" x14ac:dyDescent="0.2">
      <c r="B101" s="126"/>
      <c r="C101" s="126"/>
      <c r="D101" s="112"/>
      <c r="E101" s="112"/>
      <c r="F101" s="112"/>
    </row>
    <row r="102" spans="2:6" x14ac:dyDescent="0.2">
      <c r="B102" s="126"/>
      <c r="C102" s="126"/>
      <c r="D102" s="112"/>
      <c r="E102" s="112"/>
      <c r="F102" s="112"/>
    </row>
    <row r="103" spans="2:6" x14ac:dyDescent="0.2">
      <c r="B103" s="126"/>
      <c r="C103" s="126"/>
      <c r="D103" s="112"/>
      <c r="E103" s="112"/>
      <c r="F103" s="112"/>
    </row>
    <row r="104" spans="2:6" x14ac:dyDescent="0.2">
      <c r="B104" s="126"/>
      <c r="C104" s="126"/>
      <c r="D104" s="112"/>
      <c r="E104" s="112"/>
      <c r="F104" s="112"/>
    </row>
    <row r="105" spans="2:6" x14ac:dyDescent="0.2">
      <c r="B105" s="126"/>
      <c r="C105" s="126"/>
      <c r="D105" s="112"/>
      <c r="E105" s="112"/>
      <c r="F105" s="112"/>
    </row>
    <row r="106" spans="2:6" x14ac:dyDescent="0.2">
      <c r="B106" s="126"/>
      <c r="C106" s="126"/>
      <c r="D106" s="112"/>
      <c r="E106" s="112"/>
      <c r="F106" s="112"/>
    </row>
    <row r="107" spans="2:6" x14ac:dyDescent="0.2">
      <c r="B107" s="126"/>
      <c r="C107" s="126"/>
      <c r="D107" s="112"/>
      <c r="E107" s="112"/>
      <c r="F107" s="112"/>
    </row>
    <row r="108" spans="2:6" x14ac:dyDescent="0.2">
      <c r="B108" s="126"/>
      <c r="C108" s="126"/>
      <c r="D108" s="112"/>
      <c r="E108" s="112"/>
      <c r="F108" s="112"/>
    </row>
    <row r="109" spans="2:6" x14ac:dyDescent="0.2">
      <c r="B109" s="126"/>
      <c r="C109" s="126"/>
      <c r="D109" s="112"/>
      <c r="E109" s="112"/>
      <c r="F109" s="112"/>
    </row>
    <row r="110" spans="2:6" x14ac:dyDescent="0.2">
      <c r="B110" s="126"/>
      <c r="C110" s="126"/>
      <c r="D110" s="112"/>
      <c r="E110" s="112"/>
      <c r="F110" s="112"/>
    </row>
    <row r="111" spans="2:6" x14ac:dyDescent="0.2">
      <c r="B111" s="126"/>
      <c r="C111" s="126"/>
      <c r="D111" s="112"/>
      <c r="E111" s="112"/>
      <c r="F111" s="112"/>
    </row>
    <row r="112" spans="2:6" x14ac:dyDescent="0.2">
      <c r="B112" s="126"/>
      <c r="C112" s="126"/>
      <c r="D112" s="112"/>
      <c r="E112" s="112"/>
      <c r="F112" s="112"/>
    </row>
    <row r="113" spans="2:6" x14ac:dyDescent="0.2">
      <c r="B113" s="126"/>
      <c r="C113" s="126"/>
      <c r="D113" s="112"/>
      <c r="E113" s="112"/>
      <c r="F113" s="112"/>
    </row>
    <row r="114" spans="2:6" x14ac:dyDescent="0.2">
      <c r="B114" s="126"/>
      <c r="C114" s="126"/>
      <c r="D114" s="112"/>
      <c r="E114" s="112"/>
      <c r="F114" s="112"/>
    </row>
    <row r="115" spans="2:6" x14ac:dyDescent="0.2">
      <c r="B115" s="126"/>
      <c r="C115" s="126"/>
      <c r="D115" s="112"/>
      <c r="E115" s="112"/>
      <c r="F115" s="112"/>
    </row>
    <row r="116" spans="2:6" x14ac:dyDescent="0.2">
      <c r="B116" s="126"/>
      <c r="C116" s="126"/>
      <c r="D116" s="112"/>
      <c r="E116" s="112"/>
      <c r="F116" s="112"/>
    </row>
    <row r="117" spans="2:6" x14ac:dyDescent="0.2">
      <c r="B117" s="126"/>
      <c r="C117" s="126"/>
      <c r="D117" s="112"/>
      <c r="E117" s="112"/>
      <c r="F117" s="112"/>
    </row>
    <row r="118" spans="2:6" x14ac:dyDescent="0.2">
      <c r="B118" s="126"/>
      <c r="C118" s="126"/>
      <c r="D118" s="112"/>
      <c r="E118" s="112"/>
      <c r="F118" s="112"/>
    </row>
    <row r="119" spans="2:6" x14ac:dyDescent="0.2">
      <c r="B119" s="126"/>
      <c r="C119" s="126"/>
      <c r="D119" s="112"/>
      <c r="E119" s="112"/>
      <c r="F119" s="112"/>
    </row>
    <row r="120" spans="2:6" x14ac:dyDescent="0.2">
      <c r="B120" s="126"/>
      <c r="C120" s="126"/>
      <c r="D120" s="112"/>
      <c r="E120" s="112"/>
      <c r="F120" s="112"/>
    </row>
    <row r="121" spans="2:6" x14ac:dyDescent="0.2">
      <c r="B121" s="126"/>
      <c r="C121" s="126"/>
      <c r="D121" s="112"/>
      <c r="E121" s="112"/>
      <c r="F121" s="112"/>
    </row>
    <row r="122" spans="2:6" x14ac:dyDescent="0.2">
      <c r="B122" s="126"/>
      <c r="C122" s="126"/>
      <c r="D122" s="112"/>
      <c r="E122" s="112"/>
      <c r="F122" s="112"/>
    </row>
    <row r="123" spans="2:6" x14ac:dyDescent="0.2">
      <c r="B123" s="126"/>
      <c r="C123" s="126"/>
      <c r="D123" s="112"/>
      <c r="E123" s="112"/>
      <c r="F123" s="112"/>
    </row>
    <row r="124" spans="2:6" x14ac:dyDescent="0.2">
      <c r="B124" s="126"/>
      <c r="C124" s="126"/>
      <c r="D124" s="112"/>
      <c r="E124" s="112"/>
      <c r="F124" s="112"/>
    </row>
    <row r="125" spans="2:6" x14ac:dyDescent="0.2">
      <c r="B125" s="126"/>
      <c r="C125" s="126"/>
      <c r="D125" s="112"/>
      <c r="E125" s="112"/>
      <c r="F125" s="112"/>
    </row>
    <row r="126" spans="2:6" x14ac:dyDescent="0.2">
      <c r="B126" s="126"/>
      <c r="C126" s="126"/>
      <c r="D126" s="112"/>
      <c r="E126" s="112"/>
      <c r="F126" s="112"/>
    </row>
    <row r="127" spans="2:6" x14ac:dyDescent="0.2">
      <c r="B127" s="126"/>
      <c r="C127" s="126"/>
      <c r="D127" s="112"/>
      <c r="E127" s="112"/>
      <c r="F127" s="112"/>
    </row>
    <row r="128" spans="2:6" x14ac:dyDescent="0.2">
      <c r="B128" s="126"/>
      <c r="C128" s="126"/>
      <c r="D128" s="112"/>
      <c r="E128" s="112"/>
      <c r="F128" s="112"/>
    </row>
    <row r="129" spans="2:6" x14ac:dyDescent="0.2">
      <c r="B129" s="126"/>
      <c r="C129" s="126"/>
      <c r="D129" s="112"/>
      <c r="E129" s="112"/>
      <c r="F129" s="112"/>
    </row>
    <row r="130" spans="2:6" x14ac:dyDescent="0.2">
      <c r="B130" s="126"/>
      <c r="C130" s="126"/>
      <c r="D130" s="112"/>
      <c r="E130" s="112"/>
      <c r="F130" s="112"/>
    </row>
    <row r="131" spans="2:6" x14ac:dyDescent="0.2">
      <c r="B131" s="126"/>
      <c r="C131" s="126"/>
      <c r="D131" s="112"/>
      <c r="E131" s="112"/>
      <c r="F131" s="112"/>
    </row>
    <row r="132" spans="2:6" x14ac:dyDescent="0.2">
      <c r="B132" s="126"/>
      <c r="C132" s="126"/>
      <c r="D132" s="112"/>
      <c r="E132" s="112"/>
      <c r="F132" s="112"/>
    </row>
    <row r="133" spans="2:6" x14ac:dyDescent="0.2">
      <c r="B133" s="126"/>
      <c r="C133" s="126"/>
      <c r="D133" s="112"/>
      <c r="E133" s="112"/>
      <c r="F133" s="112"/>
    </row>
    <row r="134" spans="2:6" x14ac:dyDescent="0.2">
      <c r="B134" s="126"/>
      <c r="C134" s="126"/>
      <c r="D134" s="112"/>
      <c r="E134" s="112"/>
      <c r="F134" s="112"/>
    </row>
    <row r="135" spans="2:6" x14ac:dyDescent="0.2">
      <c r="B135" s="126"/>
      <c r="C135" s="126"/>
      <c r="D135" s="112"/>
      <c r="E135" s="112"/>
      <c r="F135" s="112"/>
    </row>
    <row r="136" spans="2:6" x14ac:dyDescent="0.2">
      <c r="B136" s="126"/>
      <c r="C136" s="126"/>
      <c r="D136" s="112"/>
      <c r="E136" s="112"/>
      <c r="F136" s="112"/>
    </row>
    <row r="137" spans="2:6" x14ac:dyDescent="0.2">
      <c r="B137" s="126"/>
      <c r="C137" s="126"/>
      <c r="D137" s="112"/>
      <c r="E137" s="112"/>
      <c r="F137" s="112"/>
    </row>
    <row r="138" spans="2:6" x14ac:dyDescent="0.2">
      <c r="B138" s="126"/>
      <c r="C138" s="126"/>
      <c r="D138" s="112"/>
      <c r="E138" s="112"/>
      <c r="F138" s="112"/>
    </row>
    <row r="139" spans="2:6" x14ac:dyDescent="0.2">
      <c r="B139" s="126"/>
      <c r="C139" s="126"/>
      <c r="D139" s="112"/>
      <c r="E139" s="112"/>
      <c r="F139" s="112"/>
    </row>
    <row r="140" spans="2:6" x14ac:dyDescent="0.2">
      <c r="B140" s="126"/>
      <c r="C140" s="126"/>
      <c r="D140" s="112"/>
      <c r="E140" s="112"/>
      <c r="F140" s="112"/>
    </row>
    <row r="141" spans="2:6" x14ac:dyDescent="0.2">
      <c r="B141" s="126"/>
      <c r="C141" s="126"/>
      <c r="D141" s="112"/>
      <c r="E141" s="112"/>
      <c r="F141" s="112"/>
    </row>
    <row r="142" spans="2:6" x14ac:dyDescent="0.2">
      <c r="B142" s="126"/>
      <c r="C142" s="126"/>
      <c r="D142" s="112"/>
      <c r="E142" s="112"/>
      <c r="F142" s="112"/>
    </row>
    <row r="143" spans="2:6" x14ac:dyDescent="0.2">
      <c r="B143" s="126"/>
      <c r="C143" s="126"/>
      <c r="D143" s="112"/>
      <c r="E143" s="112"/>
      <c r="F143" s="112"/>
    </row>
    <row r="144" spans="2:6" x14ac:dyDescent="0.2">
      <c r="B144" s="126"/>
      <c r="C144" s="126"/>
      <c r="D144" s="112"/>
      <c r="E144" s="112"/>
      <c r="F144" s="112"/>
    </row>
    <row r="145" spans="2:6" x14ac:dyDescent="0.2">
      <c r="B145" s="126"/>
      <c r="C145" s="126"/>
      <c r="D145" s="112"/>
      <c r="E145" s="112"/>
      <c r="F145" s="112"/>
    </row>
    <row r="146" spans="2:6" x14ac:dyDescent="0.2">
      <c r="B146" s="126"/>
      <c r="C146" s="126"/>
      <c r="D146" s="112"/>
      <c r="E146" s="112"/>
      <c r="F146" s="112"/>
    </row>
    <row r="147" spans="2:6" x14ac:dyDescent="0.2">
      <c r="B147" s="126"/>
      <c r="C147" s="126"/>
      <c r="D147" s="112"/>
      <c r="E147" s="112"/>
      <c r="F147" s="112"/>
    </row>
    <row r="148" spans="2:6" x14ac:dyDescent="0.2">
      <c r="B148" s="126"/>
      <c r="C148" s="126"/>
      <c r="D148" s="112"/>
      <c r="E148" s="112"/>
      <c r="F148" s="112"/>
    </row>
    <row r="149" spans="2:6" x14ac:dyDescent="0.2">
      <c r="B149" s="126"/>
      <c r="C149" s="126"/>
      <c r="D149" s="112"/>
      <c r="E149" s="112"/>
      <c r="F149" s="112"/>
    </row>
    <row r="150" spans="2:6" x14ac:dyDescent="0.2">
      <c r="B150" s="126"/>
      <c r="C150" s="126"/>
      <c r="D150" s="112"/>
      <c r="E150" s="112"/>
      <c r="F150" s="112"/>
    </row>
    <row r="151" spans="2:6" x14ac:dyDescent="0.2">
      <c r="B151" s="126"/>
      <c r="C151" s="126"/>
      <c r="D151" s="112"/>
      <c r="E151" s="112"/>
      <c r="F151" s="112"/>
    </row>
    <row r="152" spans="2:6" x14ac:dyDescent="0.2">
      <c r="B152" s="126"/>
      <c r="C152" s="126"/>
      <c r="D152" s="112"/>
      <c r="E152" s="112"/>
      <c r="F152" s="112"/>
    </row>
    <row r="153" spans="2:6" x14ac:dyDescent="0.2">
      <c r="B153" s="126"/>
      <c r="C153" s="126"/>
      <c r="D153" s="112"/>
      <c r="E153" s="112"/>
      <c r="F153" s="112"/>
    </row>
    <row r="154" spans="2:6" x14ac:dyDescent="0.2">
      <c r="B154" s="126"/>
      <c r="C154" s="126"/>
      <c r="D154" s="112"/>
      <c r="E154" s="112"/>
      <c r="F154" s="112"/>
    </row>
    <row r="155" spans="2:6" x14ac:dyDescent="0.2">
      <c r="B155" s="126"/>
      <c r="C155" s="126"/>
      <c r="D155" s="112"/>
      <c r="E155" s="112"/>
      <c r="F155" s="112"/>
    </row>
    <row r="156" spans="2:6" x14ac:dyDescent="0.2">
      <c r="B156" s="126"/>
      <c r="C156" s="126"/>
      <c r="D156" s="112"/>
      <c r="E156" s="112"/>
      <c r="F156" s="112"/>
    </row>
    <row r="157" spans="2:6" x14ac:dyDescent="0.2">
      <c r="B157" s="126"/>
      <c r="C157" s="126"/>
      <c r="D157" s="112"/>
      <c r="E157" s="112"/>
      <c r="F157" s="112"/>
    </row>
    <row r="158" spans="2:6" x14ac:dyDescent="0.2">
      <c r="B158" s="126"/>
      <c r="C158" s="126"/>
      <c r="D158" s="112"/>
      <c r="E158" s="112"/>
      <c r="F158" s="112"/>
    </row>
    <row r="159" spans="2:6" x14ac:dyDescent="0.2">
      <c r="B159" s="126"/>
      <c r="C159" s="126"/>
      <c r="D159" s="112"/>
      <c r="E159" s="112"/>
      <c r="F159" s="112"/>
    </row>
    <row r="160" spans="2:6" x14ac:dyDescent="0.2">
      <c r="B160" s="126"/>
      <c r="C160" s="126"/>
      <c r="D160" s="112"/>
      <c r="E160" s="112"/>
      <c r="F160" s="112"/>
    </row>
    <row r="161" spans="2:6" x14ac:dyDescent="0.2">
      <c r="B161" s="126"/>
      <c r="C161" s="126"/>
      <c r="D161" s="112"/>
      <c r="E161" s="112"/>
      <c r="F161" s="112"/>
    </row>
    <row r="162" spans="2:6" x14ac:dyDescent="0.2">
      <c r="B162" s="126"/>
      <c r="C162" s="126"/>
      <c r="D162" s="112"/>
      <c r="E162" s="112"/>
      <c r="F162" s="112"/>
    </row>
    <row r="163" spans="2:6" x14ac:dyDescent="0.2">
      <c r="B163" s="126"/>
      <c r="C163" s="126"/>
      <c r="D163" s="112"/>
      <c r="E163" s="112"/>
      <c r="F163" s="112"/>
    </row>
    <row r="164" spans="2:6" x14ac:dyDescent="0.2">
      <c r="B164" s="126"/>
      <c r="C164" s="126"/>
      <c r="D164" s="112"/>
      <c r="E164" s="112"/>
      <c r="F164" s="112"/>
    </row>
    <row r="165" spans="2:6" x14ac:dyDescent="0.2">
      <c r="B165" s="126"/>
      <c r="C165" s="126"/>
      <c r="D165" s="112"/>
      <c r="E165" s="112"/>
      <c r="F165" s="112"/>
    </row>
    <row r="166" spans="2:6" x14ac:dyDescent="0.2">
      <c r="B166" s="126"/>
      <c r="C166" s="126"/>
      <c r="D166" s="112"/>
      <c r="E166" s="112"/>
      <c r="F166" s="112"/>
    </row>
    <row r="167" spans="2:6" x14ac:dyDescent="0.2">
      <c r="B167" s="126"/>
      <c r="C167" s="126"/>
      <c r="D167" s="112"/>
      <c r="E167" s="112"/>
      <c r="F167" s="112"/>
    </row>
    <row r="168" spans="2:6" x14ac:dyDescent="0.2">
      <c r="B168" s="126"/>
      <c r="C168" s="126"/>
      <c r="D168" s="112"/>
      <c r="E168" s="112"/>
      <c r="F168" s="112"/>
    </row>
    <row r="169" spans="2:6" x14ac:dyDescent="0.2">
      <c r="B169" s="126"/>
      <c r="C169" s="126"/>
      <c r="D169" s="112"/>
      <c r="E169" s="112"/>
      <c r="F169" s="112"/>
    </row>
    <row r="170" spans="2:6" x14ac:dyDescent="0.2">
      <c r="B170" s="126"/>
      <c r="C170" s="126"/>
      <c r="D170" s="112"/>
      <c r="E170" s="112"/>
      <c r="F170" s="112"/>
    </row>
    <row r="171" spans="2:6" x14ac:dyDescent="0.2">
      <c r="B171" s="126"/>
      <c r="C171" s="126"/>
      <c r="D171" s="112"/>
      <c r="E171" s="112"/>
      <c r="F171" s="112"/>
    </row>
    <row r="172" spans="2:6" x14ac:dyDescent="0.2">
      <c r="B172" s="126"/>
      <c r="C172" s="126"/>
      <c r="D172" s="112"/>
      <c r="E172" s="112"/>
      <c r="F172" s="112"/>
    </row>
    <row r="173" spans="2:6" x14ac:dyDescent="0.2">
      <c r="B173" s="126"/>
      <c r="C173" s="126"/>
      <c r="D173" s="112"/>
      <c r="E173" s="112"/>
      <c r="F173" s="112"/>
    </row>
    <row r="174" spans="2:6" x14ac:dyDescent="0.2">
      <c r="B174" s="126"/>
      <c r="C174" s="126"/>
      <c r="D174" s="112"/>
      <c r="E174" s="112"/>
      <c r="F174" s="112"/>
    </row>
    <row r="175" spans="2:6" x14ac:dyDescent="0.2">
      <c r="B175" s="126"/>
      <c r="C175" s="126"/>
      <c r="D175" s="112"/>
      <c r="E175" s="112"/>
      <c r="F175" s="112"/>
    </row>
    <row r="176" spans="2:6" x14ac:dyDescent="0.2">
      <c r="B176" s="126"/>
      <c r="C176" s="126"/>
      <c r="D176" s="112"/>
      <c r="E176" s="112"/>
      <c r="F176" s="112"/>
    </row>
    <row r="177" spans="2:6" x14ac:dyDescent="0.2">
      <c r="B177" s="126"/>
      <c r="C177" s="126"/>
      <c r="D177" s="112"/>
      <c r="E177" s="112"/>
      <c r="F177" s="112"/>
    </row>
    <row r="178" spans="2:6" x14ac:dyDescent="0.2">
      <c r="B178" s="126"/>
      <c r="C178" s="126"/>
      <c r="D178" s="112"/>
      <c r="E178" s="112"/>
      <c r="F178" s="112"/>
    </row>
    <row r="179" spans="2:6" x14ac:dyDescent="0.2">
      <c r="B179" s="126"/>
      <c r="C179" s="126"/>
      <c r="D179" s="112"/>
      <c r="E179" s="112"/>
      <c r="F179" s="112"/>
    </row>
    <row r="180" spans="2:6" x14ac:dyDescent="0.2">
      <c r="B180" s="126"/>
      <c r="C180" s="126"/>
      <c r="D180" s="112"/>
      <c r="E180" s="112"/>
      <c r="F180" s="112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50" customWidth="1"/>
    <col min="2" max="2" width="14.28515625" style="69" customWidth="1"/>
    <col min="3" max="3" width="15.42578125" style="69" customWidth="1"/>
    <col min="4" max="4" width="10.28515625" style="185" customWidth="1"/>
    <col min="5" max="16384" width="9.140625" style="5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31.01.2016</v>
      </c>
      <c r="B2" s="3"/>
      <c r="C2" s="3"/>
      <c r="D2" s="3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ht="18.75" x14ac:dyDescent="0.3">
      <c r="A3" s="2" t="s">
        <v>176</v>
      </c>
      <c r="B3" s="2"/>
      <c r="C3" s="2"/>
      <c r="D3" s="2"/>
    </row>
    <row r="4" spans="1:19" x14ac:dyDescent="0.2">
      <c r="B4" s="86"/>
      <c r="C4" s="86"/>
      <c r="D4" s="205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9" s="157" customFormat="1" x14ac:dyDescent="0.2">
      <c r="B5" s="228"/>
      <c r="C5" s="228"/>
      <c r="D5" s="157" t="str">
        <f>VALVAL</f>
        <v>тис. одиниць</v>
      </c>
    </row>
    <row r="6" spans="1:19" s="152" customFormat="1" x14ac:dyDescent="0.2">
      <c r="A6" s="53"/>
      <c r="B6" s="25" t="s">
        <v>173</v>
      </c>
      <c r="C6" s="25" t="s">
        <v>3</v>
      </c>
      <c r="D6" s="127" t="s">
        <v>67</v>
      </c>
    </row>
    <row r="7" spans="1:19" s="107" customFormat="1" ht="15.75" x14ac:dyDescent="0.2">
      <c r="A7" s="37" t="s">
        <v>172</v>
      </c>
      <c r="B7" s="140">
        <f t="shared" ref="B7:D7" si="0">SUM(B8:B46)</f>
        <v>65410291.921960004</v>
      </c>
      <c r="C7" s="140">
        <f t="shared" si="0"/>
        <v>1645184552.6490998</v>
      </c>
      <c r="D7" s="34">
        <f t="shared" si="0"/>
        <v>1.0000020000000001</v>
      </c>
    </row>
    <row r="8" spans="1:19" s="238" customFormat="1" x14ac:dyDescent="0.2">
      <c r="A8" s="237" t="s">
        <v>13</v>
      </c>
      <c r="B8" s="58">
        <v>21557567.181460001</v>
      </c>
      <c r="C8" s="58">
        <v>542210949.95611</v>
      </c>
      <c r="D8" s="175">
        <v>0.32957500000000001</v>
      </c>
    </row>
    <row r="9" spans="1:19" s="215" customFormat="1" x14ac:dyDescent="0.2">
      <c r="A9" s="237" t="s">
        <v>138</v>
      </c>
      <c r="B9" s="58">
        <v>293988.53382999997</v>
      </c>
      <c r="C9" s="58">
        <v>7394331.6913700001</v>
      </c>
      <c r="D9" s="175">
        <v>4.4949999999999999E-3</v>
      </c>
    </row>
    <row r="10" spans="1:19" s="166" customFormat="1" x14ac:dyDescent="0.2">
      <c r="A10" s="227" t="s">
        <v>71</v>
      </c>
      <c r="B10" s="217">
        <v>37.955579999999998</v>
      </c>
      <c r="C10" s="217">
        <v>954.65</v>
      </c>
      <c r="D10" s="92">
        <v>9.9999999999999995E-7</v>
      </c>
    </row>
    <row r="11" spans="1:19" x14ac:dyDescent="0.2">
      <c r="A11" s="119" t="s">
        <v>54</v>
      </c>
      <c r="B11" s="123">
        <v>17302433</v>
      </c>
      <c r="C11" s="123">
        <v>435186797.95398998</v>
      </c>
      <c r="D11" s="9">
        <v>0.26452199999999998</v>
      </c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  <row r="12" spans="1:19" x14ac:dyDescent="0.2">
      <c r="A12" s="119" t="s">
        <v>151</v>
      </c>
      <c r="B12" s="123">
        <v>2842607.7662499999</v>
      </c>
      <c r="C12" s="123">
        <v>71496613.894140005</v>
      </c>
      <c r="D12" s="9">
        <v>4.3457999999999997E-2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1:19" x14ac:dyDescent="0.2">
      <c r="A13" s="119" t="s">
        <v>68</v>
      </c>
      <c r="B13" s="123">
        <v>20073957.596030001</v>
      </c>
      <c r="C13" s="123">
        <v>504895544.37080002</v>
      </c>
      <c r="D13" s="9">
        <v>0.30689300000000003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19" x14ac:dyDescent="0.2">
      <c r="A14" s="119" t="s">
        <v>89</v>
      </c>
      <c r="B14" s="123">
        <v>1532017.6961300001</v>
      </c>
      <c r="C14" s="123">
        <v>38532955.196989998</v>
      </c>
      <c r="D14" s="9">
        <v>2.3421999999999998E-2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1:19" x14ac:dyDescent="0.2">
      <c r="A15" s="119" t="s">
        <v>184</v>
      </c>
      <c r="B15" s="123">
        <v>1807682.1926800001</v>
      </c>
      <c r="C15" s="123">
        <v>45466404.935699999</v>
      </c>
      <c r="D15" s="9">
        <v>2.7636000000000001E-2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1:19" x14ac:dyDescent="0.2">
      <c r="B16" s="86"/>
      <c r="C16" s="86"/>
      <c r="D16" s="205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spans="2:17" x14ac:dyDescent="0.2">
      <c r="B17" s="86"/>
      <c r="C17" s="86"/>
      <c r="D17" s="205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2:17" x14ac:dyDescent="0.2">
      <c r="B18" s="86"/>
      <c r="C18" s="86"/>
      <c r="D18" s="205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2:17" x14ac:dyDescent="0.2">
      <c r="B19" s="86"/>
      <c r="C19" s="86"/>
      <c r="D19" s="205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2:17" x14ac:dyDescent="0.2">
      <c r="B20" s="86"/>
      <c r="C20" s="86"/>
      <c r="D20" s="205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2:17" x14ac:dyDescent="0.2">
      <c r="B21" s="86"/>
      <c r="C21" s="86"/>
      <c r="D21" s="205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2:17" x14ac:dyDescent="0.2">
      <c r="B22" s="86"/>
      <c r="C22" s="86"/>
      <c r="D22" s="205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2:17" x14ac:dyDescent="0.2">
      <c r="B23" s="86"/>
      <c r="C23" s="86"/>
      <c r="D23" s="205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2:17" x14ac:dyDescent="0.2">
      <c r="B24" s="86"/>
      <c r="C24" s="86"/>
      <c r="D24" s="205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2:17" x14ac:dyDescent="0.2">
      <c r="B25" s="86"/>
      <c r="C25" s="86"/>
      <c r="D25" s="205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2:17" x14ac:dyDescent="0.2">
      <c r="B26" s="86"/>
      <c r="C26" s="86"/>
      <c r="D26" s="205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2:17" x14ac:dyDescent="0.2">
      <c r="B27" s="86"/>
      <c r="C27" s="86"/>
      <c r="D27" s="205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2:17" x14ac:dyDescent="0.2">
      <c r="B28" s="86"/>
      <c r="C28" s="86"/>
      <c r="D28" s="205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2:17" x14ac:dyDescent="0.2">
      <c r="B29" s="86"/>
      <c r="C29" s="86"/>
      <c r="D29" s="205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2:17" x14ac:dyDescent="0.2">
      <c r="B30" s="86"/>
      <c r="C30" s="86"/>
      <c r="D30" s="205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2:17" x14ac:dyDescent="0.2">
      <c r="B31" s="86"/>
      <c r="C31" s="86"/>
      <c r="D31" s="205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2:17" x14ac:dyDescent="0.2">
      <c r="B32" s="86"/>
      <c r="C32" s="86"/>
      <c r="D32" s="205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2:17" x14ac:dyDescent="0.2">
      <c r="B33" s="86"/>
      <c r="C33" s="86"/>
      <c r="D33" s="205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2:17" x14ac:dyDescent="0.2">
      <c r="B34" s="86"/>
      <c r="C34" s="86"/>
      <c r="D34" s="205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2:17" x14ac:dyDescent="0.2">
      <c r="B35" s="86"/>
      <c r="C35" s="86"/>
      <c r="D35" s="205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2:17" x14ac:dyDescent="0.2">
      <c r="B36" s="86"/>
      <c r="C36" s="86"/>
      <c r="D36" s="205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2:17" x14ac:dyDescent="0.2">
      <c r="B37" s="86"/>
      <c r="C37" s="86"/>
      <c r="D37" s="205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2:17" x14ac:dyDescent="0.2">
      <c r="B38" s="86"/>
      <c r="C38" s="86"/>
      <c r="D38" s="205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2:17" x14ac:dyDescent="0.2">
      <c r="B39" s="86"/>
      <c r="C39" s="86"/>
      <c r="D39" s="205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2:17" x14ac:dyDescent="0.2">
      <c r="B40" s="86"/>
      <c r="C40" s="86"/>
      <c r="D40" s="205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2:17" x14ac:dyDescent="0.2">
      <c r="B41" s="86"/>
      <c r="C41" s="86"/>
      <c r="D41" s="205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2:17" x14ac:dyDescent="0.2">
      <c r="B42" s="86"/>
      <c r="C42" s="86"/>
      <c r="D42" s="205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2:17" x14ac:dyDescent="0.2">
      <c r="B43" s="86"/>
      <c r="C43" s="86"/>
      <c r="D43" s="205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2:17" x14ac:dyDescent="0.2">
      <c r="B44" s="86"/>
      <c r="C44" s="86"/>
      <c r="D44" s="205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2:17" x14ac:dyDescent="0.2">
      <c r="B45" s="86"/>
      <c r="C45" s="86"/>
      <c r="D45" s="205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2:17" x14ac:dyDescent="0.2">
      <c r="B46" s="86"/>
      <c r="C46" s="86"/>
      <c r="D46" s="205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2:17" x14ac:dyDescent="0.2">
      <c r="B47" s="86"/>
      <c r="C47" s="86"/>
      <c r="D47" s="205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2:17" x14ac:dyDescent="0.2">
      <c r="B48" s="86"/>
      <c r="C48" s="86"/>
      <c r="D48" s="205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2:17" x14ac:dyDescent="0.2">
      <c r="B49" s="86"/>
      <c r="C49" s="86"/>
      <c r="D49" s="205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2:17" x14ac:dyDescent="0.2">
      <c r="B50" s="86"/>
      <c r="C50" s="86"/>
      <c r="D50" s="205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2:17" x14ac:dyDescent="0.2">
      <c r="B51" s="86"/>
      <c r="C51" s="86"/>
      <c r="D51" s="205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 x14ac:dyDescent="0.2">
      <c r="B52" s="86"/>
      <c r="C52" s="86"/>
      <c r="D52" s="205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2:17" x14ac:dyDescent="0.2">
      <c r="B53" s="86"/>
      <c r="C53" s="86"/>
      <c r="D53" s="205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2:17" x14ac:dyDescent="0.2">
      <c r="B54" s="86"/>
      <c r="C54" s="86"/>
      <c r="D54" s="205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2:17" x14ac:dyDescent="0.2">
      <c r="B55" s="86"/>
      <c r="C55" s="86"/>
      <c r="D55" s="205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2:17" x14ac:dyDescent="0.2">
      <c r="B56" s="86"/>
      <c r="C56" s="86"/>
      <c r="D56" s="205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2:17" x14ac:dyDescent="0.2">
      <c r="B57" s="86"/>
      <c r="C57" s="86"/>
      <c r="D57" s="205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2:17" x14ac:dyDescent="0.2">
      <c r="B58" s="86"/>
      <c r="C58" s="86"/>
      <c r="D58" s="205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2:17" x14ac:dyDescent="0.2">
      <c r="B59" s="86"/>
      <c r="C59" s="86"/>
      <c r="D59" s="205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2:17" x14ac:dyDescent="0.2">
      <c r="B60" s="86"/>
      <c r="C60" s="86"/>
      <c r="D60" s="205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2:17" x14ac:dyDescent="0.2">
      <c r="B61" s="86"/>
      <c r="C61" s="86"/>
      <c r="D61" s="205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2:17" x14ac:dyDescent="0.2">
      <c r="B62" s="86"/>
      <c r="C62" s="86"/>
      <c r="D62" s="205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2:17" x14ac:dyDescent="0.2">
      <c r="B63" s="86"/>
      <c r="C63" s="86"/>
      <c r="D63" s="205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2:17" x14ac:dyDescent="0.2">
      <c r="B64" s="86"/>
      <c r="C64" s="86"/>
      <c r="D64" s="205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2:17" x14ac:dyDescent="0.2">
      <c r="B65" s="86"/>
      <c r="C65" s="86"/>
      <c r="D65" s="205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2:17" x14ac:dyDescent="0.2">
      <c r="B66" s="86"/>
      <c r="C66" s="86"/>
      <c r="D66" s="205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2:17" x14ac:dyDescent="0.2">
      <c r="B67" s="86"/>
      <c r="C67" s="86"/>
      <c r="D67" s="205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2:17" x14ac:dyDescent="0.2">
      <c r="B68" s="86"/>
      <c r="C68" s="86"/>
      <c r="D68" s="205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2:17" x14ac:dyDescent="0.2">
      <c r="B69" s="86"/>
      <c r="C69" s="86"/>
      <c r="D69" s="205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2:17" x14ac:dyDescent="0.2">
      <c r="B70" s="86"/>
      <c r="C70" s="86"/>
      <c r="D70" s="205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2:17" x14ac:dyDescent="0.2">
      <c r="B71" s="86"/>
      <c r="C71" s="86"/>
      <c r="D71" s="205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2:17" x14ac:dyDescent="0.2">
      <c r="B72" s="86"/>
      <c r="C72" s="86"/>
      <c r="D72" s="205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2:17" x14ac:dyDescent="0.2">
      <c r="B73" s="86"/>
      <c r="C73" s="86"/>
      <c r="D73" s="205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2:17" x14ac:dyDescent="0.2">
      <c r="B74" s="86"/>
      <c r="C74" s="86"/>
      <c r="D74" s="205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2:17" x14ac:dyDescent="0.2">
      <c r="B75" s="86"/>
      <c r="C75" s="86"/>
      <c r="D75" s="205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2:17" x14ac:dyDescent="0.2">
      <c r="B76" s="86"/>
      <c r="C76" s="86"/>
      <c r="D76" s="205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2:17" x14ac:dyDescent="0.2">
      <c r="B77" s="86"/>
      <c r="C77" s="86"/>
      <c r="D77" s="205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2:17" x14ac:dyDescent="0.2">
      <c r="B78" s="86"/>
      <c r="C78" s="86"/>
      <c r="D78" s="205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2:17" x14ac:dyDescent="0.2">
      <c r="B79" s="86"/>
      <c r="C79" s="86"/>
      <c r="D79" s="205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2:17" x14ac:dyDescent="0.2">
      <c r="B80" s="86"/>
      <c r="C80" s="86"/>
      <c r="D80" s="205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2:17" x14ac:dyDescent="0.2">
      <c r="B81" s="86"/>
      <c r="C81" s="86"/>
      <c r="D81" s="205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2:17" x14ac:dyDescent="0.2">
      <c r="B82" s="86"/>
      <c r="C82" s="86"/>
      <c r="D82" s="205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2:17" x14ac:dyDescent="0.2">
      <c r="B83" s="86"/>
      <c r="C83" s="86"/>
      <c r="D83" s="205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2:17" x14ac:dyDescent="0.2">
      <c r="B84" s="86"/>
      <c r="C84" s="86"/>
      <c r="D84" s="205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2:17" x14ac:dyDescent="0.2">
      <c r="B85" s="86"/>
      <c r="C85" s="86"/>
      <c r="D85" s="205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2:17" x14ac:dyDescent="0.2">
      <c r="B86" s="86"/>
      <c r="C86" s="86"/>
      <c r="D86" s="205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2:17" x14ac:dyDescent="0.2">
      <c r="B87" s="86"/>
      <c r="C87" s="86"/>
      <c r="D87" s="205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2:17" x14ac:dyDescent="0.2">
      <c r="B88" s="86"/>
      <c r="C88" s="86"/>
      <c r="D88" s="205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2:17" x14ac:dyDescent="0.2">
      <c r="B89" s="86"/>
      <c r="C89" s="86"/>
      <c r="D89" s="205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2:17" x14ac:dyDescent="0.2">
      <c r="B90" s="86"/>
      <c r="C90" s="86"/>
      <c r="D90" s="205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2:17" x14ac:dyDescent="0.2">
      <c r="B91" s="86"/>
      <c r="C91" s="86"/>
      <c r="D91" s="205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2:17" x14ac:dyDescent="0.2">
      <c r="B92" s="86"/>
      <c r="C92" s="86"/>
      <c r="D92" s="205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2:17" x14ac:dyDescent="0.2">
      <c r="B93" s="86"/>
      <c r="C93" s="86"/>
      <c r="D93" s="205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2:17" x14ac:dyDescent="0.2">
      <c r="B94" s="86"/>
      <c r="C94" s="86"/>
      <c r="D94" s="205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2:17" x14ac:dyDescent="0.2">
      <c r="B95" s="86"/>
      <c r="C95" s="86"/>
      <c r="D95" s="205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2:17" x14ac:dyDescent="0.2">
      <c r="B96" s="86"/>
      <c r="C96" s="86"/>
      <c r="D96" s="205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2:17" x14ac:dyDescent="0.2">
      <c r="B97" s="86"/>
      <c r="C97" s="86"/>
      <c r="D97" s="205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2:17" x14ac:dyDescent="0.2">
      <c r="B98" s="86"/>
      <c r="C98" s="86"/>
      <c r="D98" s="205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2:17" x14ac:dyDescent="0.2">
      <c r="B99" s="86"/>
      <c r="C99" s="86"/>
      <c r="D99" s="205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2:17" x14ac:dyDescent="0.2">
      <c r="B100" s="86"/>
      <c r="C100" s="86"/>
      <c r="D100" s="205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2:17" x14ac:dyDescent="0.2">
      <c r="B101" s="86"/>
      <c r="C101" s="86"/>
      <c r="D101" s="205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2:17" x14ac:dyDescent="0.2">
      <c r="B102" s="86"/>
      <c r="C102" s="86"/>
      <c r="D102" s="205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2:17" x14ac:dyDescent="0.2">
      <c r="B103" s="86"/>
      <c r="C103" s="86"/>
      <c r="D103" s="205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2:17" x14ac:dyDescent="0.2">
      <c r="B104" s="86"/>
      <c r="C104" s="86"/>
      <c r="D104" s="205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2:17" x14ac:dyDescent="0.2">
      <c r="B105" s="86"/>
      <c r="C105" s="86"/>
      <c r="D105" s="205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 x14ac:dyDescent="0.2">
      <c r="B106" s="86"/>
      <c r="C106" s="86"/>
      <c r="D106" s="205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 x14ac:dyDescent="0.2">
      <c r="B107" s="86"/>
      <c r="C107" s="86"/>
      <c r="D107" s="205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 x14ac:dyDescent="0.2">
      <c r="B108" s="86"/>
      <c r="C108" s="86"/>
      <c r="D108" s="205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2:17" x14ac:dyDescent="0.2">
      <c r="B109" s="86"/>
      <c r="C109" s="86"/>
      <c r="D109" s="205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2:17" x14ac:dyDescent="0.2">
      <c r="B110" s="86"/>
      <c r="C110" s="86"/>
      <c r="D110" s="205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2:17" x14ac:dyDescent="0.2">
      <c r="B111" s="86"/>
      <c r="C111" s="86"/>
      <c r="D111" s="205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</row>
    <row r="112" spans="2:17" x14ac:dyDescent="0.2">
      <c r="B112" s="86"/>
      <c r="C112" s="86"/>
      <c r="D112" s="205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</row>
    <row r="113" spans="2:17" x14ac:dyDescent="0.2">
      <c r="B113" s="86"/>
      <c r="C113" s="86"/>
      <c r="D113" s="205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2:17" x14ac:dyDescent="0.2">
      <c r="B114" s="86"/>
      <c r="C114" s="86"/>
      <c r="D114" s="205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2:17" x14ac:dyDescent="0.2">
      <c r="B115" s="86"/>
      <c r="C115" s="86"/>
      <c r="D115" s="205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2:17" x14ac:dyDescent="0.2">
      <c r="B116" s="86"/>
      <c r="C116" s="86"/>
      <c r="D116" s="205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2:17" x14ac:dyDescent="0.2">
      <c r="B117" s="86"/>
      <c r="C117" s="86"/>
      <c r="D117" s="205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</row>
    <row r="118" spans="2:17" x14ac:dyDescent="0.2">
      <c r="B118" s="86"/>
      <c r="C118" s="86"/>
      <c r="D118" s="205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</row>
    <row r="119" spans="2:17" x14ac:dyDescent="0.2">
      <c r="B119" s="86"/>
      <c r="C119" s="86"/>
      <c r="D119" s="205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</row>
    <row r="120" spans="2:17" x14ac:dyDescent="0.2">
      <c r="B120" s="86"/>
      <c r="C120" s="86"/>
      <c r="D120" s="205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</row>
    <row r="121" spans="2:17" x14ac:dyDescent="0.2">
      <c r="B121" s="86"/>
      <c r="C121" s="86"/>
      <c r="D121" s="205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</row>
    <row r="122" spans="2:17" x14ac:dyDescent="0.2">
      <c r="B122" s="86"/>
      <c r="C122" s="86"/>
      <c r="D122" s="205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2:17" x14ac:dyDescent="0.2">
      <c r="B123" s="86"/>
      <c r="C123" s="86"/>
      <c r="D123" s="205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</row>
    <row r="124" spans="2:17" x14ac:dyDescent="0.2">
      <c r="B124" s="86"/>
      <c r="C124" s="86"/>
      <c r="D124" s="205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</row>
    <row r="125" spans="2:17" x14ac:dyDescent="0.2">
      <c r="B125" s="86"/>
      <c r="C125" s="86"/>
      <c r="D125" s="205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</row>
    <row r="126" spans="2:17" x14ac:dyDescent="0.2">
      <c r="B126" s="86"/>
      <c r="C126" s="86"/>
      <c r="D126" s="205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</row>
    <row r="127" spans="2:17" x14ac:dyDescent="0.2">
      <c r="B127" s="86"/>
      <c r="C127" s="86"/>
      <c r="D127" s="205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</row>
    <row r="128" spans="2:17" x14ac:dyDescent="0.2">
      <c r="B128" s="86"/>
      <c r="C128" s="86"/>
      <c r="D128" s="205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</row>
    <row r="129" spans="2:17" x14ac:dyDescent="0.2">
      <c r="B129" s="86"/>
      <c r="C129" s="86"/>
      <c r="D129" s="205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</row>
    <row r="130" spans="2:17" x14ac:dyDescent="0.2">
      <c r="B130" s="86"/>
      <c r="C130" s="86"/>
      <c r="D130" s="205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</row>
    <row r="131" spans="2:17" x14ac:dyDescent="0.2">
      <c r="B131" s="86"/>
      <c r="C131" s="86"/>
      <c r="D131" s="205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</row>
    <row r="132" spans="2:17" x14ac:dyDescent="0.2">
      <c r="B132" s="86"/>
      <c r="C132" s="86"/>
      <c r="D132" s="205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</row>
    <row r="133" spans="2:17" x14ac:dyDescent="0.2">
      <c r="B133" s="86"/>
      <c r="C133" s="86"/>
      <c r="D133" s="205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</row>
    <row r="134" spans="2:17" x14ac:dyDescent="0.2">
      <c r="B134" s="86"/>
      <c r="C134" s="86"/>
      <c r="D134" s="205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</row>
    <row r="135" spans="2:17" x14ac:dyDescent="0.2">
      <c r="B135" s="86"/>
      <c r="C135" s="86"/>
      <c r="D135" s="205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</row>
    <row r="136" spans="2:17" x14ac:dyDescent="0.2">
      <c r="B136" s="86"/>
      <c r="C136" s="86"/>
      <c r="D136" s="205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</row>
    <row r="137" spans="2:17" x14ac:dyDescent="0.2">
      <c r="B137" s="86"/>
      <c r="C137" s="86"/>
      <c r="D137" s="205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</row>
    <row r="138" spans="2:17" x14ac:dyDescent="0.2">
      <c r="B138" s="86"/>
      <c r="C138" s="86"/>
      <c r="D138" s="205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</row>
    <row r="139" spans="2:17" x14ac:dyDescent="0.2">
      <c r="B139" s="86"/>
      <c r="C139" s="86"/>
      <c r="D139" s="205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</row>
    <row r="140" spans="2:17" x14ac:dyDescent="0.2">
      <c r="B140" s="86"/>
      <c r="C140" s="86"/>
      <c r="D140" s="205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</row>
    <row r="141" spans="2:17" x14ac:dyDescent="0.2">
      <c r="B141" s="86"/>
      <c r="C141" s="86"/>
      <c r="D141" s="205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</row>
    <row r="142" spans="2:17" x14ac:dyDescent="0.2">
      <c r="B142" s="86"/>
      <c r="C142" s="86"/>
      <c r="D142" s="205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</row>
    <row r="143" spans="2:17" x14ac:dyDescent="0.2">
      <c r="B143" s="86"/>
      <c r="C143" s="86"/>
      <c r="D143" s="205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</row>
    <row r="144" spans="2:17" x14ac:dyDescent="0.2">
      <c r="B144" s="86"/>
      <c r="C144" s="86"/>
      <c r="D144" s="205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</row>
    <row r="145" spans="2:17" x14ac:dyDescent="0.2">
      <c r="B145" s="86"/>
      <c r="C145" s="86"/>
      <c r="D145" s="205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</row>
    <row r="146" spans="2:17" x14ac:dyDescent="0.2">
      <c r="B146" s="86"/>
      <c r="C146" s="86"/>
      <c r="D146" s="205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</row>
    <row r="147" spans="2:17" x14ac:dyDescent="0.2">
      <c r="B147" s="86"/>
      <c r="C147" s="86"/>
      <c r="D147" s="205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</row>
    <row r="148" spans="2:17" x14ac:dyDescent="0.2">
      <c r="B148" s="86"/>
      <c r="C148" s="86"/>
      <c r="D148" s="205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</row>
    <row r="149" spans="2:17" x14ac:dyDescent="0.2">
      <c r="B149" s="86"/>
      <c r="C149" s="86"/>
      <c r="D149" s="205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</row>
    <row r="150" spans="2:17" x14ac:dyDescent="0.2">
      <c r="B150" s="86"/>
      <c r="C150" s="86"/>
      <c r="D150" s="205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</row>
    <row r="151" spans="2:17" x14ac:dyDescent="0.2">
      <c r="B151" s="86"/>
      <c r="C151" s="86"/>
      <c r="D151" s="205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</row>
    <row r="152" spans="2:17" x14ac:dyDescent="0.2">
      <c r="B152" s="86"/>
      <c r="C152" s="86"/>
      <c r="D152" s="205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</row>
    <row r="153" spans="2:17" x14ac:dyDescent="0.2">
      <c r="B153" s="86"/>
      <c r="C153" s="86"/>
      <c r="D153" s="205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</row>
    <row r="154" spans="2:17" x14ac:dyDescent="0.2">
      <c r="B154" s="86"/>
      <c r="C154" s="86"/>
      <c r="D154" s="205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</row>
    <row r="155" spans="2:17" x14ac:dyDescent="0.2">
      <c r="B155" s="86"/>
      <c r="C155" s="86"/>
      <c r="D155" s="205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</row>
    <row r="156" spans="2:17" x14ac:dyDescent="0.2">
      <c r="B156" s="86"/>
      <c r="C156" s="86"/>
      <c r="D156" s="205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</row>
    <row r="157" spans="2:17" x14ac:dyDescent="0.2">
      <c r="B157" s="86"/>
      <c r="C157" s="86"/>
      <c r="D157" s="205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</row>
    <row r="158" spans="2:17" x14ac:dyDescent="0.2">
      <c r="B158" s="86"/>
      <c r="C158" s="86"/>
      <c r="D158" s="205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</row>
    <row r="159" spans="2:17" x14ac:dyDescent="0.2">
      <c r="B159" s="86"/>
      <c r="C159" s="86"/>
      <c r="D159" s="205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</row>
    <row r="160" spans="2:17" x14ac:dyDescent="0.2">
      <c r="B160" s="86"/>
      <c r="C160" s="86"/>
      <c r="D160" s="205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</row>
    <row r="161" spans="2:17" x14ac:dyDescent="0.2">
      <c r="B161" s="86"/>
      <c r="C161" s="86"/>
      <c r="D161" s="205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</row>
    <row r="162" spans="2:17" x14ac:dyDescent="0.2">
      <c r="B162" s="86"/>
      <c r="C162" s="86"/>
      <c r="D162" s="205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</row>
    <row r="163" spans="2:17" x14ac:dyDescent="0.2">
      <c r="B163" s="86"/>
      <c r="C163" s="86"/>
      <c r="D163" s="205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</row>
    <row r="164" spans="2:17" x14ac:dyDescent="0.2">
      <c r="B164" s="86"/>
      <c r="C164" s="86"/>
      <c r="D164" s="205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</row>
    <row r="165" spans="2:17" x14ac:dyDescent="0.2">
      <c r="B165" s="86"/>
      <c r="C165" s="86"/>
      <c r="D165" s="205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</row>
    <row r="166" spans="2:17" x14ac:dyDescent="0.2">
      <c r="B166" s="86"/>
      <c r="C166" s="86"/>
      <c r="D166" s="205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</row>
    <row r="167" spans="2:17" x14ac:dyDescent="0.2">
      <c r="B167" s="86"/>
      <c r="C167" s="86"/>
      <c r="D167" s="205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</row>
    <row r="168" spans="2:17" x14ac:dyDescent="0.2">
      <c r="B168" s="86"/>
      <c r="C168" s="86"/>
      <c r="D168" s="205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</row>
    <row r="169" spans="2:17" x14ac:dyDescent="0.2">
      <c r="B169" s="86"/>
      <c r="C169" s="86"/>
      <c r="D169" s="205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</row>
    <row r="170" spans="2:17" x14ac:dyDescent="0.2">
      <c r="B170" s="86"/>
      <c r="C170" s="86"/>
      <c r="D170" s="205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</row>
    <row r="171" spans="2:17" x14ac:dyDescent="0.2">
      <c r="B171" s="86"/>
      <c r="C171" s="86"/>
      <c r="D171" s="205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</row>
    <row r="172" spans="2:17" x14ac:dyDescent="0.2">
      <c r="B172" s="86"/>
      <c r="C172" s="86"/>
      <c r="D172" s="205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</row>
    <row r="173" spans="2:17" x14ac:dyDescent="0.2">
      <c r="B173" s="86"/>
      <c r="C173" s="86"/>
      <c r="D173" s="205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</row>
    <row r="174" spans="2:17" x14ac:dyDescent="0.2">
      <c r="B174" s="86"/>
      <c r="C174" s="86"/>
      <c r="D174" s="205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</row>
    <row r="175" spans="2:17" x14ac:dyDescent="0.2">
      <c r="B175" s="86"/>
      <c r="C175" s="86"/>
      <c r="D175" s="205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</row>
    <row r="176" spans="2:17" x14ac:dyDescent="0.2">
      <c r="B176" s="86"/>
      <c r="C176" s="86"/>
      <c r="D176" s="205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</row>
    <row r="177" spans="2:17" x14ac:dyDescent="0.2">
      <c r="B177" s="86"/>
      <c r="C177" s="86"/>
      <c r="D177" s="205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</row>
    <row r="178" spans="2:17" x14ac:dyDescent="0.2">
      <c r="B178" s="86"/>
      <c r="C178" s="86"/>
      <c r="D178" s="205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</row>
    <row r="179" spans="2:17" x14ac:dyDescent="0.2">
      <c r="B179" s="86"/>
      <c r="C179" s="86"/>
      <c r="D179" s="205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</row>
    <row r="180" spans="2:17" x14ac:dyDescent="0.2">
      <c r="B180" s="86"/>
      <c r="C180" s="86"/>
      <c r="D180" s="205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</row>
    <row r="181" spans="2:17" x14ac:dyDescent="0.2">
      <c r="B181" s="86"/>
      <c r="C181" s="86"/>
      <c r="D181" s="205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</row>
    <row r="182" spans="2:17" x14ac:dyDescent="0.2">
      <c r="B182" s="86"/>
      <c r="C182" s="86"/>
      <c r="D182" s="205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</row>
    <row r="183" spans="2:17" x14ac:dyDescent="0.2">
      <c r="B183" s="86"/>
      <c r="C183" s="86"/>
      <c r="D183" s="205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50" customWidth="1"/>
    <col min="2" max="2" width="14.28515625" style="69" customWidth="1"/>
    <col min="3" max="3" width="15.42578125" style="69" customWidth="1"/>
    <col min="4" max="4" width="10.28515625" style="185" customWidth="1"/>
    <col min="5" max="16384" width="9.140625" style="50"/>
  </cols>
  <sheetData>
    <row r="1" spans="1:19" x14ac:dyDescent="0.2">
      <c r="A1" s="284" t="str">
        <f>"Державний борг України за станом на " &amp; TEXT(DREPORTDATE,"dd.MM.yyyy")</f>
        <v>Державний борг України за станом на 31.01.2016</v>
      </c>
      <c r="B1" s="285"/>
      <c r="C1" s="285"/>
      <c r="D1" s="285"/>
    </row>
    <row r="2" spans="1:19" x14ac:dyDescent="0.2">
      <c r="A2" s="284" t="str">
        <f>"Гарантований державою борг України за станом на " &amp; TEXT(DREPORTDATE,"dd.MM.yyyy")</f>
        <v>Гарантований державою борг України за станом на 31.01.2016</v>
      </c>
      <c r="B2" s="285"/>
      <c r="C2" s="285"/>
      <c r="D2" s="285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31.01.2016</v>
      </c>
      <c r="B3" s="3"/>
      <c r="C3" s="3"/>
      <c r="D3" s="3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ht="18.75" x14ac:dyDescent="0.3">
      <c r="A4" s="2" t="s">
        <v>176</v>
      </c>
      <c r="B4" s="2"/>
      <c r="C4" s="2"/>
      <c r="D4" s="2"/>
    </row>
    <row r="5" spans="1:19" x14ac:dyDescent="0.2">
      <c r="B5" s="86"/>
      <c r="C5" s="86"/>
      <c r="D5" s="205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9" s="157" customFormat="1" x14ac:dyDescent="0.2">
      <c r="B6" s="228"/>
      <c r="C6" s="228"/>
      <c r="D6" s="157" t="str">
        <f>VALVAL</f>
        <v>тис. одиниць</v>
      </c>
    </row>
    <row r="7" spans="1:19" s="152" customFormat="1" x14ac:dyDescent="0.2">
      <c r="A7" s="53"/>
      <c r="B7" s="25" t="s">
        <v>173</v>
      </c>
      <c r="C7" s="25" t="s">
        <v>3</v>
      </c>
      <c r="D7" s="127" t="s">
        <v>67</v>
      </c>
    </row>
    <row r="8" spans="1:19" s="107" customFormat="1" ht="15" x14ac:dyDescent="0.2">
      <c r="A8" s="138" t="s">
        <v>172</v>
      </c>
      <c r="B8" s="186">
        <f t="shared" ref="B8:C8" si="0">B$17+B$9</f>
        <v>65410291.921959996</v>
      </c>
      <c r="C8" s="186">
        <f t="shared" si="0"/>
        <v>1645184552.6491001</v>
      </c>
      <c r="D8" s="51">
        <v>2.0392130000000002</v>
      </c>
    </row>
    <row r="9" spans="1:19" s="238" customFormat="1" ht="15" x14ac:dyDescent="0.2">
      <c r="A9" s="46" t="s">
        <v>74</v>
      </c>
      <c r="B9" s="194">
        <f t="shared" ref="B9:C9" si="1">SUM(B$10:B$16)</f>
        <v>55342637.526189998</v>
      </c>
      <c r="C9" s="194">
        <f t="shared" si="1"/>
        <v>1391965234.9158101</v>
      </c>
      <c r="D9" s="65">
        <v>1.2460850000000001</v>
      </c>
    </row>
    <row r="10" spans="1:19" s="215" customFormat="1" outlineLevel="1" x14ac:dyDescent="0.2">
      <c r="A10" s="237" t="s">
        <v>13</v>
      </c>
      <c r="B10" s="58">
        <v>20905525.108369999</v>
      </c>
      <c r="C10" s="58">
        <v>525810938.35610998</v>
      </c>
      <c r="D10" s="175">
        <v>0.319606</v>
      </c>
    </row>
    <row r="11" spans="1:19" s="166" customFormat="1" outlineLevel="1" x14ac:dyDescent="0.2">
      <c r="A11" s="227" t="s">
        <v>138</v>
      </c>
      <c r="B11" s="217">
        <v>105163.59506000001</v>
      </c>
      <c r="C11" s="217">
        <v>2645050.4501</v>
      </c>
      <c r="D11" s="92">
        <v>1.6080000000000001E-3</v>
      </c>
    </row>
    <row r="12" spans="1:19" outlineLevel="1" x14ac:dyDescent="0.2">
      <c r="A12" s="119" t="s">
        <v>54</v>
      </c>
      <c r="B12" s="123">
        <v>17302433</v>
      </c>
      <c r="C12" s="123">
        <v>435186797.95398998</v>
      </c>
      <c r="D12" s="9">
        <v>0.26452199999999998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1:19" outlineLevel="1" x14ac:dyDescent="0.2">
      <c r="A13" s="119" t="s">
        <v>151</v>
      </c>
      <c r="B13" s="123">
        <v>55.746169999999999</v>
      </c>
      <c r="C13" s="123">
        <v>1402.11472</v>
      </c>
      <c r="D13" s="9">
        <v>9.9999999999999995E-7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19" outlineLevel="1" x14ac:dyDescent="0.2">
      <c r="A14" s="119" t="s">
        <v>68</v>
      </c>
      <c r="B14" s="123">
        <v>13972778.77887</v>
      </c>
      <c r="C14" s="123">
        <v>351440104.13396001</v>
      </c>
      <c r="D14" s="9">
        <v>0.213617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1:19" outlineLevel="1" x14ac:dyDescent="0.2">
      <c r="A15" s="119" t="s">
        <v>89</v>
      </c>
      <c r="B15" s="123">
        <v>1361431.4528300001</v>
      </c>
      <c r="C15" s="123">
        <v>34242409.41093</v>
      </c>
      <c r="D15" s="9">
        <v>2.0813999999999999E-2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1:19" outlineLevel="1" x14ac:dyDescent="0.2">
      <c r="A16" s="119" t="s">
        <v>184</v>
      </c>
      <c r="B16" s="123">
        <v>1695249.8448900001</v>
      </c>
      <c r="C16" s="123">
        <v>42638532.495999999</v>
      </c>
      <c r="D16" s="9">
        <v>2.5916999999999999E-2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spans="1:17" ht="15" x14ac:dyDescent="0.25">
      <c r="A17" s="169" t="s">
        <v>114</v>
      </c>
      <c r="B17" s="105">
        <f t="shared" ref="B17:C17" si="2">SUM(B$18:B$24)</f>
        <v>10067654.39577</v>
      </c>
      <c r="C17" s="105">
        <f t="shared" si="2"/>
        <v>253219317.73329002</v>
      </c>
      <c r="D17" s="223">
        <v>0.153916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1:17" outlineLevel="1" x14ac:dyDescent="0.2">
      <c r="A18" s="119" t="s">
        <v>13</v>
      </c>
      <c r="B18" s="123">
        <v>652042.07308999996</v>
      </c>
      <c r="C18" s="123">
        <v>16400011.6</v>
      </c>
      <c r="D18" s="9">
        <v>9.9679999999999994E-3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1:17" outlineLevel="1" x14ac:dyDescent="0.2">
      <c r="A19" s="119" t="s">
        <v>138</v>
      </c>
      <c r="B19" s="123">
        <v>188824.93877000001</v>
      </c>
      <c r="C19" s="123">
        <v>4749281.2412700001</v>
      </c>
      <c r="D19" s="9">
        <v>2.8869999999999998E-3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1:17" outlineLevel="1" x14ac:dyDescent="0.2">
      <c r="A20" s="119" t="s">
        <v>71</v>
      </c>
      <c r="B20" s="123">
        <v>37.955579999999998</v>
      </c>
      <c r="C20" s="123">
        <v>954.65</v>
      </c>
      <c r="D20" s="9">
        <v>9.9999999999999995E-7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1:17" outlineLevel="1" x14ac:dyDescent="0.2">
      <c r="A21" s="119" t="s">
        <v>151</v>
      </c>
      <c r="B21" s="123">
        <v>2842552.0200800002</v>
      </c>
      <c r="C21" s="123">
        <v>71495211.779420003</v>
      </c>
      <c r="D21" s="9">
        <v>4.3457000000000003E-2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1:17" outlineLevel="1" x14ac:dyDescent="0.2">
      <c r="A22" s="119" t="s">
        <v>68</v>
      </c>
      <c r="B22" s="123">
        <v>6101178.8171600001</v>
      </c>
      <c r="C22" s="123">
        <v>153455440.23684001</v>
      </c>
      <c r="D22" s="9">
        <v>9.3275999999999998E-2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1:17" outlineLevel="1" x14ac:dyDescent="0.2">
      <c r="A23" s="119" t="s">
        <v>89</v>
      </c>
      <c r="B23" s="123">
        <v>170586.2433</v>
      </c>
      <c r="C23" s="123">
        <v>4290545.7860599998</v>
      </c>
      <c r="D23" s="9">
        <v>2.6080000000000001E-3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17" outlineLevel="1" x14ac:dyDescent="0.2">
      <c r="A24" s="119" t="s">
        <v>184</v>
      </c>
      <c r="B24" s="123">
        <v>112432.34779</v>
      </c>
      <c r="C24" s="123">
        <v>2827872.4397</v>
      </c>
      <c r="D24" s="9">
        <v>1.719E-3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1:17" x14ac:dyDescent="0.2">
      <c r="B25" s="86"/>
      <c r="C25" s="86"/>
      <c r="D25" s="205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1:17" x14ac:dyDescent="0.2">
      <c r="B26" s="86"/>
      <c r="C26" s="86"/>
      <c r="D26" s="205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1:17" x14ac:dyDescent="0.2">
      <c r="B27" s="86"/>
      <c r="C27" s="86"/>
      <c r="D27" s="205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17" x14ac:dyDescent="0.2">
      <c r="B28" s="86"/>
      <c r="C28" s="86"/>
      <c r="D28" s="205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1:17" x14ac:dyDescent="0.2">
      <c r="B29" s="86"/>
      <c r="C29" s="86"/>
      <c r="D29" s="205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1:17" x14ac:dyDescent="0.2">
      <c r="B30" s="86"/>
      <c r="C30" s="86"/>
      <c r="D30" s="205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1:17" x14ac:dyDescent="0.2">
      <c r="B31" s="86"/>
      <c r="C31" s="86"/>
      <c r="D31" s="205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1:17" x14ac:dyDescent="0.2">
      <c r="B32" s="86"/>
      <c r="C32" s="86"/>
      <c r="D32" s="205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2:17" x14ac:dyDescent="0.2">
      <c r="B33" s="86"/>
      <c r="C33" s="86"/>
      <c r="D33" s="205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2:17" x14ac:dyDescent="0.2">
      <c r="B34" s="86"/>
      <c r="C34" s="86"/>
      <c r="D34" s="205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2:17" x14ac:dyDescent="0.2">
      <c r="B35" s="86"/>
      <c r="C35" s="86"/>
      <c r="D35" s="205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2:17" x14ac:dyDescent="0.2">
      <c r="B36" s="86"/>
      <c r="C36" s="86"/>
      <c r="D36" s="205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2:17" x14ac:dyDescent="0.2">
      <c r="B37" s="86"/>
      <c r="C37" s="86"/>
      <c r="D37" s="205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2:17" x14ac:dyDescent="0.2">
      <c r="B38" s="86"/>
      <c r="C38" s="86"/>
      <c r="D38" s="205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2:17" x14ac:dyDescent="0.2">
      <c r="B39" s="86"/>
      <c r="C39" s="86"/>
      <c r="D39" s="205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2:17" x14ac:dyDescent="0.2">
      <c r="B40" s="86"/>
      <c r="C40" s="86"/>
      <c r="D40" s="205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2:17" x14ac:dyDescent="0.2">
      <c r="B41" s="86"/>
      <c r="C41" s="86"/>
      <c r="D41" s="205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2:17" x14ac:dyDescent="0.2">
      <c r="B42" s="86"/>
      <c r="C42" s="86"/>
      <c r="D42" s="205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2:17" x14ac:dyDescent="0.2">
      <c r="B43" s="86"/>
      <c r="C43" s="86"/>
      <c r="D43" s="205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2:17" x14ac:dyDescent="0.2">
      <c r="B44" s="86"/>
      <c r="C44" s="86"/>
      <c r="D44" s="205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2:17" x14ac:dyDescent="0.2">
      <c r="B45" s="86"/>
      <c r="C45" s="86"/>
      <c r="D45" s="205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2:17" x14ac:dyDescent="0.2">
      <c r="B46" s="86"/>
      <c r="C46" s="86"/>
      <c r="D46" s="205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2:17" x14ac:dyDescent="0.2">
      <c r="B47" s="86"/>
      <c r="C47" s="86"/>
      <c r="D47" s="205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2:17" x14ac:dyDescent="0.2">
      <c r="B48" s="86"/>
      <c r="C48" s="86"/>
      <c r="D48" s="205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2:17" x14ac:dyDescent="0.2">
      <c r="B49" s="86"/>
      <c r="C49" s="86"/>
      <c r="D49" s="205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2:17" x14ac:dyDescent="0.2">
      <c r="B50" s="86"/>
      <c r="C50" s="86"/>
      <c r="D50" s="205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2:17" x14ac:dyDescent="0.2">
      <c r="B51" s="86"/>
      <c r="C51" s="86"/>
      <c r="D51" s="205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 x14ac:dyDescent="0.2">
      <c r="B52" s="86"/>
      <c r="C52" s="86"/>
      <c r="D52" s="205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2:17" x14ac:dyDescent="0.2">
      <c r="B53" s="86"/>
      <c r="C53" s="86"/>
      <c r="D53" s="205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2:17" x14ac:dyDescent="0.2">
      <c r="B54" s="86"/>
      <c r="C54" s="86"/>
      <c r="D54" s="205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2:17" x14ac:dyDescent="0.2">
      <c r="B55" s="86"/>
      <c r="C55" s="86"/>
      <c r="D55" s="205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2:17" x14ac:dyDescent="0.2">
      <c r="B56" s="86"/>
      <c r="C56" s="86"/>
      <c r="D56" s="205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2:17" x14ac:dyDescent="0.2">
      <c r="B57" s="86"/>
      <c r="C57" s="86"/>
      <c r="D57" s="205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2:17" x14ac:dyDescent="0.2">
      <c r="B58" s="86"/>
      <c r="C58" s="86"/>
      <c r="D58" s="205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2:17" x14ac:dyDescent="0.2">
      <c r="B59" s="86"/>
      <c r="C59" s="86"/>
      <c r="D59" s="205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2:17" x14ac:dyDescent="0.2">
      <c r="B60" s="86"/>
      <c r="C60" s="86"/>
      <c r="D60" s="205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2:17" x14ac:dyDescent="0.2">
      <c r="B61" s="86"/>
      <c r="C61" s="86"/>
      <c r="D61" s="205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2:17" x14ac:dyDescent="0.2">
      <c r="B62" s="86"/>
      <c r="C62" s="86"/>
      <c r="D62" s="205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2:17" x14ac:dyDescent="0.2">
      <c r="B63" s="86"/>
      <c r="C63" s="86"/>
      <c r="D63" s="205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2:17" x14ac:dyDescent="0.2">
      <c r="B64" s="86"/>
      <c r="C64" s="86"/>
      <c r="D64" s="205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2:17" x14ac:dyDescent="0.2">
      <c r="B65" s="86"/>
      <c r="C65" s="86"/>
      <c r="D65" s="205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2:17" x14ac:dyDescent="0.2">
      <c r="B66" s="86"/>
      <c r="C66" s="86"/>
      <c r="D66" s="205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2:17" x14ac:dyDescent="0.2">
      <c r="B67" s="86"/>
      <c r="C67" s="86"/>
      <c r="D67" s="205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2:17" x14ac:dyDescent="0.2">
      <c r="B68" s="86"/>
      <c r="C68" s="86"/>
      <c r="D68" s="205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2:17" x14ac:dyDescent="0.2">
      <c r="B69" s="86"/>
      <c r="C69" s="86"/>
      <c r="D69" s="205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2:17" x14ac:dyDescent="0.2">
      <c r="B70" s="86"/>
      <c r="C70" s="86"/>
      <c r="D70" s="205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2:17" x14ac:dyDescent="0.2">
      <c r="B71" s="86"/>
      <c r="C71" s="86"/>
      <c r="D71" s="205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2:17" x14ac:dyDescent="0.2">
      <c r="B72" s="86"/>
      <c r="C72" s="86"/>
      <c r="D72" s="205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2:17" x14ac:dyDescent="0.2">
      <c r="B73" s="86"/>
      <c r="C73" s="86"/>
      <c r="D73" s="205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2:17" x14ac:dyDescent="0.2">
      <c r="B74" s="86"/>
      <c r="C74" s="86"/>
      <c r="D74" s="205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2:17" x14ac:dyDescent="0.2">
      <c r="B75" s="86"/>
      <c r="C75" s="86"/>
      <c r="D75" s="205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2:17" x14ac:dyDescent="0.2">
      <c r="B76" s="86"/>
      <c r="C76" s="86"/>
      <c r="D76" s="205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2:17" x14ac:dyDescent="0.2">
      <c r="B77" s="86"/>
      <c r="C77" s="86"/>
      <c r="D77" s="205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2:17" x14ac:dyDescent="0.2">
      <c r="B78" s="86"/>
      <c r="C78" s="86"/>
      <c r="D78" s="205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2:17" x14ac:dyDescent="0.2">
      <c r="B79" s="86"/>
      <c r="C79" s="86"/>
      <c r="D79" s="205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2:17" x14ac:dyDescent="0.2">
      <c r="B80" s="86"/>
      <c r="C80" s="86"/>
      <c r="D80" s="205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2:17" x14ac:dyDescent="0.2">
      <c r="B81" s="86"/>
      <c r="C81" s="86"/>
      <c r="D81" s="205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2:17" x14ac:dyDescent="0.2">
      <c r="B82" s="86"/>
      <c r="C82" s="86"/>
      <c r="D82" s="205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2:17" x14ac:dyDescent="0.2">
      <c r="B83" s="86"/>
      <c r="C83" s="86"/>
      <c r="D83" s="205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2:17" x14ac:dyDescent="0.2">
      <c r="B84" s="86"/>
      <c r="C84" s="86"/>
      <c r="D84" s="205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2:17" x14ac:dyDescent="0.2">
      <c r="B85" s="86"/>
      <c r="C85" s="86"/>
      <c r="D85" s="205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2:17" x14ac:dyDescent="0.2">
      <c r="B86" s="86"/>
      <c r="C86" s="86"/>
      <c r="D86" s="205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2:17" x14ac:dyDescent="0.2">
      <c r="B87" s="86"/>
      <c r="C87" s="86"/>
      <c r="D87" s="205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2:17" x14ac:dyDescent="0.2">
      <c r="B88" s="86"/>
      <c r="C88" s="86"/>
      <c r="D88" s="205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2:17" x14ac:dyDescent="0.2">
      <c r="B89" s="86"/>
      <c r="C89" s="86"/>
      <c r="D89" s="205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2:17" x14ac:dyDescent="0.2">
      <c r="B90" s="86"/>
      <c r="C90" s="86"/>
      <c r="D90" s="205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2:17" x14ac:dyDescent="0.2">
      <c r="B91" s="86"/>
      <c r="C91" s="86"/>
      <c r="D91" s="205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2:17" x14ac:dyDescent="0.2">
      <c r="B92" s="86"/>
      <c r="C92" s="86"/>
      <c r="D92" s="205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2:17" x14ac:dyDescent="0.2">
      <c r="B93" s="86"/>
      <c r="C93" s="86"/>
      <c r="D93" s="205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2:17" x14ac:dyDescent="0.2">
      <c r="B94" s="86"/>
      <c r="C94" s="86"/>
      <c r="D94" s="205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2:17" x14ac:dyDescent="0.2">
      <c r="B95" s="86"/>
      <c r="C95" s="86"/>
      <c r="D95" s="205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2:17" x14ac:dyDescent="0.2">
      <c r="B96" s="86"/>
      <c r="C96" s="86"/>
      <c r="D96" s="205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2:17" x14ac:dyDescent="0.2">
      <c r="B97" s="86"/>
      <c r="C97" s="86"/>
      <c r="D97" s="205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2:17" x14ac:dyDescent="0.2">
      <c r="B98" s="86"/>
      <c r="C98" s="86"/>
      <c r="D98" s="205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2:17" x14ac:dyDescent="0.2">
      <c r="B99" s="86"/>
      <c r="C99" s="86"/>
      <c r="D99" s="205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2:17" x14ac:dyDescent="0.2">
      <c r="B100" s="86"/>
      <c r="C100" s="86"/>
      <c r="D100" s="205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2:17" x14ac:dyDescent="0.2">
      <c r="B101" s="86"/>
      <c r="C101" s="86"/>
      <c r="D101" s="205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2:17" x14ac:dyDescent="0.2">
      <c r="B102" s="86"/>
      <c r="C102" s="86"/>
      <c r="D102" s="205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2:17" x14ac:dyDescent="0.2">
      <c r="B103" s="86"/>
      <c r="C103" s="86"/>
      <c r="D103" s="205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2:17" x14ac:dyDescent="0.2">
      <c r="B104" s="86"/>
      <c r="C104" s="86"/>
      <c r="D104" s="205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2:17" x14ac:dyDescent="0.2">
      <c r="B105" s="86"/>
      <c r="C105" s="86"/>
      <c r="D105" s="205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 x14ac:dyDescent="0.2">
      <c r="B106" s="86"/>
      <c r="C106" s="86"/>
      <c r="D106" s="205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 x14ac:dyDescent="0.2">
      <c r="B107" s="86"/>
      <c r="C107" s="86"/>
      <c r="D107" s="205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 x14ac:dyDescent="0.2">
      <c r="B108" s="86"/>
      <c r="C108" s="86"/>
      <c r="D108" s="205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2:17" x14ac:dyDescent="0.2">
      <c r="B109" s="86"/>
      <c r="C109" s="86"/>
      <c r="D109" s="205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2:17" x14ac:dyDescent="0.2">
      <c r="B110" s="86"/>
      <c r="C110" s="86"/>
      <c r="D110" s="205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2:17" x14ac:dyDescent="0.2">
      <c r="B111" s="86"/>
      <c r="C111" s="86"/>
      <c r="D111" s="205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</row>
    <row r="112" spans="2:17" x14ac:dyDescent="0.2">
      <c r="B112" s="86"/>
      <c r="C112" s="86"/>
      <c r="D112" s="205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</row>
    <row r="113" spans="2:17" x14ac:dyDescent="0.2">
      <c r="B113" s="86"/>
      <c r="C113" s="86"/>
      <c r="D113" s="205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2:17" x14ac:dyDescent="0.2">
      <c r="B114" s="86"/>
      <c r="C114" s="86"/>
      <c r="D114" s="205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2:17" x14ac:dyDescent="0.2">
      <c r="B115" s="86"/>
      <c r="C115" s="86"/>
      <c r="D115" s="205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2:17" x14ac:dyDescent="0.2">
      <c r="B116" s="86"/>
      <c r="C116" s="86"/>
      <c r="D116" s="205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2:17" x14ac:dyDescent="0.2">
      <c r="B117" s="86"/>
      <c r="C117" s="86"/>
      <c r="D117" s="205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</row>
    <row r="118" spans="2:17" x14ac:dyDescent="0.2">
      <c r="B118" s="86"/>
      <c r="C118" s="86"/>
      <c r="D118" s="205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</row>
    <row r="119" spans="2:17" x14ac:dyDescent="0.2">
      <c r="B119" s="86"/>
      <c r="C119" s="86"/>
      <c r="D119" s="205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</row>
    <row r="120" spans="2:17" x14ac:dyDescent="0.2">
      <c r="B120" s="86"/>
      <c r="C120" s="86"/>
      <c r="D120" s="205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</row>
    <row r="121" spans="2:17" x14ac:dyDescent="0.2">
      <c r="B121" s="86"/>
      <c r="C121" s="86"/>
      <c r="D121" s="205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</row>
    <row r="122" spans="2:17" x14ac:dyDescent="0.2">
      <c r="B122" s="86"/>
      <c r="C122" s="86"/>
      <c r="D122" s="205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2:17" x14ac:dyDescent="0.2">
      <c r="B123" s="86"/>
      <c r="C123" s="86"/>
      <c r="D123" s="205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</row>
    <row r="124" spans="2:17" x14ac:dyDescent="0.2">
      <c r="B124" s="86"/>
      <c r="C124" s="86"/>
      <c r="D124" s="205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</row>
    <row r="125" spans="2:17" x14ac:dyDescent="0.2">
      <c r="B125" s="86"/>
      <c r="C125" s="86"/>
      <c r="D125" s="205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</row>
    <row r="126" spans="2:17" x14ac:dyDescent="0.2">
      <c r="B126" s="86"/>
      <c r="C126" s="86"/>
      <c r="D126" s="205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</row>
    <row r="127" spans="2:17" x14ac:dyDescent="0.2">
      <c r="B127" s="86"/>
      <c r="C127" s="86"/>
      <c r="D127" s="205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</row>
    <row r="128" spans="2:17" x14ac:dyDescent="0.2">
      <c r="B128" s="86"/>
      <c r="C128" s="86"/>
      <c r="D128" s="205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</row>
    <row r="129" spans="2:17" x14ac:dyDescent="0.2">
      <c r="B129" s="86"/>
      <c r="C129" s="86"/>
      <c r="D129" s="205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</row>
    <row r="130" spans="2:17" x14ac:dyDescent="0.2">
      <c r="B130" s="86"/>
      <c r="C130" s="86"/>
      <c r="D130" s="205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</row>
    <row r="131" spans="2:17" x14ac:dyDescent="0.2">
      <c r="B131" s="86"/>
      <c r="C131" s="86"/>
      <c r="D131" s="205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</row>
    <row r="132" spans="2:17" x14ac:dyDescent="0.2">
      <c r="B132" s="86"/>
      <c r="C132" s="86"/>
      <c r="D132" s="205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</row>
    <row r="133" spans="2:17" x14ac:dyDescent="0.2">
      <c r="B133" s="86"/>
      <c r="C133" s="86"/>
      <c r="D133" s="205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</row>
    <row r="134" spans="2:17" x14ac:dyDescent="0.2">
      <c r="B134" s="86"/>
      <c r="C134" s="86"/>
      <c r="D134" s="205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</row>
    <row r="135" spans="2:17" x14ac:dyDescent="0.2">
      <c r="B135" s="86"/>
      <c r="C135" s="86"/>
      <c r="D135" s="205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</row>
    <row r="136" spans="2:17" x14ac:dyDescent="0.2">
      <c r="B136" s="86"/>
      <c r="C136" s="86"/>
      <c r="D136" s="205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</row>
    <row r="137" spans="2:17" x14ac:dyDescent="0.2">
      <c r="B137" s="86"/>
      <c r="C137" s="86"/>
      <c r="D137" s="205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</row>
    <row r="138" spans="2:17" x14ac:dyDescent="0.2">
      <c r="B138" s="86"/>
      <c r="C138" s="86"/>
      <c r="D138" s="205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</row>
    <row r="139" spans="2:17" x14ac:dyDescent="0.2">
      <c r="B139" s="86"/>
      <c r="C139" s="86"/>
      <c r="D139" s="205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</row>
    <row r="140" spans="2:17" x14ac:dyDescent="0.2">
      <c r="B140" s="86"/>
      <c r="C140" s="86"/>
      <c r="D140" s="205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</row>
    <row r="141" spans="2:17" x14ac:dyDescent="0.2">
      <c r="B141" s="86"/>
      <c r="C141" s="86"/>
      <c r="D141" s="205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</row>
    <row r="142" spans="2:17" x14ac:dyDescent="0.2">
      <c r="B142" s="86"/>
      <c r="C142" s="86"/>
      <c r="D142" s="205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</row>
    <row r="143" spans="2:17" x14ac:dyDescent="0.2">
      <c r="B143" s="86"/>
      <c r="C143" s="86"/>
      <c r="D143" s="205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</row>
    <row r="144" spans="2:17" x14ac:dyDescent="0.2">
      <c r="B144" s="86"/>
      <c r="C144" s="86"/>
      <c r="D144" s="205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</row>
    <row r="145" spans="2:17" x14ac:dyDescent="0.2">
      <c r="B145" s="86"/>
      <c r="C145" s="86"/>
      <c r="D145" s="205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</row>
    <row r="146" spans="2:17" x14ac:dyDescent="0.2">
      <c r="B146" s="86"/>
      <c r="C146" s="86"/>
      <c r="D146" s="205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</row>
    <row r="147" spans="2:17" x14ac:dyDescent="0.2">
      <c r="B147" s="86"/>
      <c r="C147" s="86"/>
      <c r="D147" s="205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</row>
    <row r="148" spans="2:17" x14ac:dyDescent="0.2">
      <c r="B148" s="86"/>
      <c r="C148" s="86"/>
      <c r="D148" s="205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</row>
    <row r="149" spans="2:17" x14ac:dyDescent="0.2">
      <c r="B149" s="86"/>
      <c r="C149" s="86"/>
      <c r="D149" s="205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</row>
    <row r="150" spans="2:17" x14ac:dyDescent="0.2">
      <c r="B150" s="86"/>
      <c r="C150" s="86"/>
      <c r="D150" s="205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</row>
    <row r="151" spans="2:17" x14ac:dyDescent="0.2">
      <c r="B151" s="86"/>
      <c r="C151" s="86"/>
      <c r="D151" s="205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</row>
    <row r="152" spans="2:17" x14ac:dyDescent="0.2">
      <c r="B152" s="86"/>
      <c r="C152" s="86"/>
      <c r="D152" s="205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</row>
    <row r="153" spans="2:17" x14ac:dyDescent="0.2">
      <c r="B153" s="86"/>
      <c r="C153" s="86"/>
      <c r="D153" s="205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</row>
    <row r="154" spans="2:17" x14ac:dyDescent="0.2">
      <c r="B154" s="86"/>
      <c r="C154" s="86"/>
      <c r="D154" s="205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</row>
    <row r="155" spans="2:17" x14ac:dyDescent="0.2">
      <c r="B155" s="86"/>
      <c r="C155" s="86"/>
      <c r="D155" s="205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</row>
    <row r="156" spans="2:17" x14ac:dyDescent="0.2">
      <c r="B156" s="86"/>
      <c r="C156" s="86"/>
      <c r="D156" s="205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</row>
    <row r="157" spans="2:17" x14ac:dyDescent="0.2">
      <c r="B157" s="86"/>
      <c r="C157" s="86"/>
      <c r="D157" s="205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</row>
    <row r="158" spans="2:17" x14ac:dyDescent="0.2">
      <c r="B158" s="86"/>
      <c r="C158" s="86"/>
      <c r="D158" s="205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</row>
    <row r="159" spans="2:17" x14ac:dyDescent="0.2">
      <c r="B159" s="86"/>
      <c r="C159" s="86"/>
      <c r="D159" s="205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</row>
    <row r="160" spans="2:17" x14ac:dyDescent="0.2">
      <c r="B160" s="86"/>
      <c r="C160" s="86"/>
      <c r="D160" s="205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</row>
    <row r="161" spans="2:17" x14ac:dyDescent="0.2">
      <c r="B161" s="86"/>
      <c r="C161" s="86"/>
      <c r="D161" s="205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</row>
    <row r="162" spans="2:17" x14ac:dyDescent="0.2">
      <c r="B162" s="86"/>
      <c r="C162" s="86"/>
      <c r="D162" s="205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</row>
    <row r="163" spans="2:17" x14ac:dyDescent="0.2">
      <c r="B163" s="86"/>
      <c r="C163" s="86"/>
      <c r="D163" s="205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</row>
    <row r="164" spans="2:17" x14ac:dyDescent="0.2">
      <c r="B164" s="86"/>
      <c r="C164" s="86"/>
      <c r="D164" s="205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</row>
    <row r="165" spans="2:17" x14ac:dyDescent="0.2">
      <c r="B165" s="86"/>
      <c r="C165" s="86"/>
      <c r="D165" s="205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</row>
    <row r="166" spans="2:17" x14ac:dyDescent="0.2">
      <c r="B166" s="86"/>
      <c r="C166" s="86"/>
      <c r="D166" s="205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</row>
    <row r="167" spans="2:17" x14ac:dyDescent="0.2">
      <c r="B167" s="86"/>
      <c r="C167" s="86"/>
      <c r="D167" s="205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</row>
    <row r="168" spans="2:17" x14ac:dyDescent="0.2">
      <c r="B168" s="86"/>
      <c r="C168" s="86"/>
      <c r="D168" s="205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</row>
    <row r="169" spans="2:17" x14ac:dyDescent="0.2">
      <c r="B169" s="86"/>
      <c r="C169" s="86"/>
      <c r="D169" s="205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</row>
    <row r="170" spans="2:17" x14ac:dyDescent="0.2">
      <c r="B170" s="86"/>
      <c r="C170" s="86"/>
      <c r="D170" s="205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</row>
    <row r="171" spans="2:17" x14ac:dyDescent="0.2">
      <c r="B171" s="86"/>
      <c r="C171" s="86"/>
      <c r="D171" s="205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</row>
    <row r="172" spans="2:17" x14ac:dyDescent="0.2">
      <c r="B172" s="86"/>
      <c r="C172" s="86"/>
      <c r="D172" s="205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</row>
    <row r="173" spans="2:17" x14ac:dyDescent="0.2">
      <c r="B173" s="86"/>
      <c r="C173" s="86"/>
      <c r="D173" s="205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</row>
    <row r="174" spans="2:17" x14ac:dyDescent="0.2">
      <c r="B174" s="86"/>
      <c r="C174" s="86"/>
      <c r="D174" s="205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50" bestFit="1" customWidth="1"/>
    <col min="2" max="3" width="13.5703125" style="50" bestFit="1" customWidth="1"/>
    <col min="4" max="4" width="14" style="50" bestFit="1" customWidth="1"/>
    <col min="5" max="7" width="14.5703125" style="50" bestFit="1" customWidth="1"/>
    <col min="8" max="16384" width="9.140625" style="50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x14ac:dyDescent="0.2">
      <c r="A3" s="167"/>
    </row>
    <row r="4" spans="1:19" s="157" customFormat="1" x14ac:dyDescent="0.2">
      <c r="A4" s="193" t="str">
        <f>$A$2 &amp; " (" &amp;G4 &amp; ")"</f>
        <v>Державний та гарантований державою борг України за останні 5 років (тис. грн)</v>
      </c>
      <c r="G4" s="157" t="str">
        <f>VALUAH</f>
        <v>тис. грн</v>
      </c>
    </row>
    <row r="5" spans="1:19" s="152" customFormat="1" x14ac:dyDescent="0.2">
      <c r="A5" s="53"/>
      <c r="B5" s="43">
        <v>40908</v>
      </c>
      <c r="C5" s="43">
        <v>41274</v>
      </c>
      <c r="D5" s="43">
        <v>41639</v>
      </c>
      <c r="E5" s="43">
        <v>42004</v>
      </c>
      <c r="F5" s="43">
        <v>42369</v>
      </c>
      <c r="G5" s="43">
        <v>42400</v>
      </c>
    </row>
    <row r="6" spans="1:19" s="107" customFormat="1" x14ac:dyDescent="0.2">
      <c r="A6" s="218" t="s">
        <v>172</v>
      </c>
      <c r="B6" s="33">
        <f t="shared" ref="B6:G6" si="0">SUM(B$7+ B$8)</f>
        <v>473185184.55821002</v>
      </c>
      <c r="C6" s="33">
        <f t="shared" si="0"/>
        <v>515510833.0765</v>
      </c>
      <c r="D6" s="33">
        <f t="shared" si="0"/>
        <v>584786570.94877005</v>
      </c>
      <c r="E6" s="33">
        <f t="shared" si="0"/>
        <v>1100833216.7026401</v>
      </c>
      <c r="F6" s="33">
        <f t="shared" si="0"/>
        <v>1571769268.7628</v>
      </c>
      <c r="G6" s="33">
        <f t="shared" si="0"/>
        <v>1645184552.6490998</v>
      </c>
    </row>
    <row r="7" spans="1:19" s="118" customFormat="1" x14ac:dyDescent="0.2">
      <c r="A7" s="229" t="s">
        <v>50</v>
      </c>
      <c r="B7" s="131">
        <v>173770199.49564001</v>
      </c>
      <c r="C7" s="131">
        <v>206510713.61043</v>
      </c>
      <c r="D7" s="131">
        <v>284088725.46875</v>
      </c>
      <c r="E7" s="131">
        <v>488866907.36497998</v>
      </c>
      <c r="F7" s="131">
        <v>529460578.01732999</v>
      </c>
      <c r="G7" s="131">
        <v>549606236.29747999</v>
      </c>
    </row>
    <row r="8" spans="1:19" s="118" customFormat="1" x14ac:dyDescent="0.2">
      <c r="A8" s="229" t="s">
        <v>80</v>
      </c>
      <c r="B8" s="131">
        <v>299414985.06256998</v>
      </c>
      <c r="C8" s="131">
        <v>309000119.46607</v>
      </c>
      <c r="D8" s="131">
        <v>300697845.48001999</v>
      </c>
      <c r="E8" s="131">
        <v>611966309.33765996</v>
      </c>
      <c r="F8" s="131">
        <v>1042308690.74547</v>
      </c>
      <c r="G8" s="131">
        <v>1095578316.35162</v>
      </c>
    </row>
    <row r="9" spans="1:19" x14ac:dyDescent="0.2"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</row>
    <row r="10" spans="1:19" x14ac:dyDescent="0.2">
      <c r="A10" s="193" t="str">
        <f>$A$2 &amp; " (" &amp;G10 &amp; ")"</f>
        <v>Державний та гарантований державою борг України за останні 5 років (тис. дол. США)</v>
      </c>
      <c r="B10" s="67"/>
      <c r="C10" s="67"/>
      <c r="D10" s="67"/>
      <c r="E10" s="67"/>
      <c r="F10" s="67"/>
      <c r="G10" s="157" t="str">
        <f>VALUSD</f>
        <v>тис. дол. США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19" s="29" customFormat="1" x14ac:dyDescent="0.2">
      <c r="A11" s="53"/>
      <c r="B11" s="43">
        <v>40908</v>
      </c>
      <c r="C11" s="43">
        <v>41274</v>
      </c>
      <c r="D11" s="43">
        <v>41639</v>
      </c>
      <c r="E11" s="43">
        <v>42004</v>
      </c>
      <c r="F11" s="43">
        <v>42369</v>
      </c>
      <c r="G11" s="43">
        <v>42400</v>
      </c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</row>
    <row r="12" spans="1:19" s="213" customFormat="1" x14ac:dyDescent="0.2">
      <c r="A12" s="218" t="s">
        <v>172</v>
      </c>
      <c r="B12" s="33">
        <f t="shared" ref="B12:G12" si="1">SUM(B$13+ B$14)</f>
        <v>59223658.234119996</v>
      </c>
      <c r="C12" s="33">
        <f t="shared" si="1"/>
        <v>64495287.511390001</v>
      </c>
      <c r="D12" s="33">
        <f t="shared" si="1"/>
        <v>73162338.414949998</v>
      </c>
      <c r="E12" s="33">
        <f t="shared" si="1"/>
        <v>69811922.962929994</v>
      </c>
      <c r="F12" s="33">
        <f t="shared" si="1"/>
        <v>65488566.161959998</v>
      </c>
      <c r="G12" s="33">
        <f t="shared" si="1"/>
        <v>65410291.921959996</v>
      </c>
      <c r="H12" s="230"/>
      <c r="I12" s="230"/>
      <c r="J12" s="230"/>
      <c r="K12" s="230"/>
      <c r="L12" s="230"/>
      <c r="M12" s="230"/>
      <c r="N12" s="230"/>
      <c r="O12" s="230"/>
      <c r="P12" s="230"/>
      <c r="Q12" s="230"/>
    </row>
    <row r="13" spans="1:19" s="231" customFormat="1" x14ac:dyDescent="0.2">
      <c r="A13" s="106" t="s">
        <v>50</v>
      </c>
      <c r="B13" s="22">
        <v>21749004.91835</v>
      </c>
      <c r="C13" s="22">
        <v>25836446.091899998</v>
      </c>
      <c r="D13" s="22">
        <v>35542190.100170001</v>
      </c>
      <c r="E13" s="22">
        <v>31002642.68781</v>
      </c>
      <c r="F13" s="22">
        <v>22060244.326389998</v>
      </c>
      <c r="G13" s="22">
        <v>21851593.670869999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9" s="231" customFormat="1" x14ac:dyDescent="0.2">
      <c r="A14" s="106" t="s">
        <v>80</v>
      </c>
      <c r="B14" s="22">
        <v>37474653.31577</v>
      </c>
      <c r="C14" s="22">
        <v>38658841.419490002</v>
      </c>
      <c r="D14" s="22">
        <v>37620148.314779997</v>
      </c>
      <c r="E14" s="22">
        <v>38809280.275119998</v>
      </c>
      <c r="F14" s="22">
        <v>43428321.83557</v>
      </c>
      <c r="G14" s="22">
        <v>43558698.251089998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 x14ac:dyDescent="0.2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1:19" s="234" customFormat="1" x14ac:dyDescent="0.2">
      <c r="G16" s="147" t="s">
        <v>67</v>
      </c>
    </row>
    <row r="17" spans="1:19" s="29" customFormat="1" x14ac:dyDescent="0.2">
      <c r="A17" s="53"/>
      <c r="B17" s="43">
        <v>40908</v>
      </c>
      <c r="C17" s="43">
        <v>41274</v>
      </c>
      <c r="D17" s="43">
        <v>41639</v>
      </c>
      <c r="E17" s="43">
        <v>42004</v>
      </c>
      <c r="F17" s="43">
        <v>42369</v>
      </c>
      <c r="G17" s="43">
        <v>42400</v>
      </c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</row>
    <row r="18" spans="1:19" s="213" customFormat="1" x14ac:dyDescent="0.2">
      <c r="A18" s="218" t="s">
        <v>172</v>
      </c>
      <c r="B18" s="33">
        <f t="shared" ref="B18:G18" si="2">SUM(B$19+ B$20)</f>
        <v>1</v>
      </c>
      <c r="C18" s="33">
        <f t="shared" si="2"/>
        <v>1</v>
      </c>
      <c r="D18" s="33">
        <f t="shared" si="2"/>
        <v>1</v>
      </c>
      <c r="E18" s="33">
        <f t="shared" si="2"/>
        <v>1</v>
      </c>
      <c r="F18" s="33">
        <f t="shared" si="2"/>
        <v>1</v>
      </c>
      <c r="G18" s="33">
        <f t="shared" si="2"/>
        <v>1</v>
      </c>
      <c r="H18" s="230"/>
      <c r="I18" s="230"/>
      <c r="J18" s="230"/>
      <c r="K18" s="230"/>
      <c r="L18" s="230"/>
      <c r="M18" s="230"/>
      <c r="N18" s="230"/>
      <c r="O18" s="230"/>
      <c r="P18" s="230"/>
      <c r="Q18" s="230"/>
    </row>
    <row r="19" spans="1:19" s="231" customFormat="1" x14ac:dyDescent="0.2">
      <c r="A19" s="106" t="s">
        <v>50</v>
      </c>
      <c r="B19" s="125">
        <v>0.36723499999999998</v>
      </c>
      <c r="C19" s="125">
        <v>0.40059400000000001</v>
      </c>
      <c r="D19" s="125">
        <v>0.48579899999999998</v>
      </c>
      <c r="E19" s="125">
        <v>0.44408799999999998</v>
      </c>
      <c r="F19" s="125">
        <v>0.33685599999999999</v>
      </c>
      <c r="G19" s="125">
        <v>0.33406999999999998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9" s="231" customFormat="1" x14ac:dyDescent="0.2">
      <c r="A20" s="106" t="s">
        <v>80</v>
      </c>
      <c r="B20" s="125">
        <v>0.63276500000000002</v>
      </c>
      <c r="C20" s="125">
        <v>0.59940599999999999</v>
      </c>
      <c r="D20" s="125">
        <v>0.51420100000000002</v>
      </c>
      <c r="E20" s="125">
        <v>0.55591199999999996</v>
      </c>
      <c r="F20" s="125">
        <v>0.66314399999999996</v>
      </c>
      <c r="G20" s="125">
        <v>0.66593000000000002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9" x14ac:dyDescent="0.2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1:19" x14ac:dyDescent="0.2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1:19" x14ac:dyDescent="0.2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19" x14ac:dyDescent="0.2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1:19" s="234" customFormat="1" x14ac:dyDescent="0.2"/>
    <row r="26" spans="1:19" x14ac:dyDescent="0.2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1:19" x14ac:dyDescent="0.2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19" x14ac:dyDescent="0.2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1:19" x14ac:dyDescent="0.2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1:19" x14ac:dyDescent="0.2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1:19" x14ac:dyDescent="0.2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1:19" x14ac:dyDescent="0.2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2:17" x14ac:dyDescent="0.2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2:17" x14ac:dyDescent="0.2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2:17" x14ac:dyDescent="0.2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2:17" x14ac:dyDescent="0.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2:17" x14ac:dyDescent="0.2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2:17" x14ac:dyDescent="0.2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2:17" x14ac:dyDescent="0.2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2:17" x14ac:dyDescent="0.2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2:17" x14ac:dyDescent="0.2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2:17" x14ac:dyDescent="0.2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2:17" x14ac:dyDescent="0.2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2:17" x14ac:dyDescent="0.2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2:17" x14ac:dyDescent="0.2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2:17" x14ac:dyDescent="0.2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2:17" x14ac:dyDescent="0.2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2:17" x14ac:dyDescent="0.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2:17" x14ac:dyDescent="0.2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2:17" x14ac:dyDescent="0.2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2:17" x14ac:dyDescent="0.2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 x14ac:dyDescent="0.2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2:17" x14ac:dyDescent="0.2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2:17" x14ac:dyDescent="0.2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2:17" x14ac:dyDescent="0.2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2:17" x14ac:dyDescent="0.2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2:17" x14ac:dyDescent="0.2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2:17" x14ac:dyDescent="0.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2:17" x14ac:dyDescent="0.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2:17" x14ac:dyDescent="0.2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2:17" x14ac:dyDescent="0.2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2:17" x14ac:dyDescent="0.2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2:17" x14ac:dyDescent="0.2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2:17" x14ac:dyDescent="0.2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2:17" x14ac:dyDescent="0.2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2:17" x14ac:dyDescent="0.2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2:17" x14ac:dyDescent="0.2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2:17" x14ac:dyDescent="0.2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2:17" x14ac:dyDescent="0.2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2:17" x14ac:dyDescent="0.2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2:17" x14ac:dyDescent="0.2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2:17" x14ac:dyDescent="0.2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2:17" x14ac:dyDescent="0.2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2:17" x14ac:dyDescent="0.2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2:17" x14ac:dyDescent="0.2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2:17" x14ac:dyDescent="0.2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2:17" x14ac:dyDescent="0.2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2:17" x14ac:dyDescent="0.2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2:17" x14ac:dyDescent="0.2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2:17" x14ac:dyDescent="0.2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2:17" x14ac:dyDescent="0.2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2:17" x14ac:dyDescent="0.2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2:17" x14ac:dyDescent="0.2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2:17" x14ac:dyDescent="0.2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2:17" x14ac:dyDescent="0.2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2:17" x14ac:dyDescent="0.2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2:17" x14ac:dyDescent="0.2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2:17" x14ac:dyDescent="0.2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2:17" x14ac:dyDescent="0.2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2:17" x14ac:dyDescent="0.2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2:17" x14ac:dyDescent="0.2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2:17" x14ac:dyDescent="0.2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2:17" x14ac:dyDescent="0.2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2:17" x14ac:dyDescent="0.2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2:17" x14ac:dyDescent="0.2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2:17" x14ac:dyDescent="0.2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2:17" x14ac:dyDescent="0.2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2:17" x14ac:dyDescent="0.2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2:17" x14ac:dyDescent="0.2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2:17" x14ac:dyDescent="0.2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2:17" x14ac:dyDescent="0.2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2:17" x14ac:dyDescent="0.2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2:17" x14ac:dyDescent="0.2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2:17" x14ac:dyDescent="0.2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2:17" x14ac:dyDescent="0.2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 x14ac:dyDescent="0.2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 x14ac:dyDescent="0.2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 x14ac:dyDescent="0.2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2:17" x14ac:dyDescent="0.2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2:17" x14ac:dyDescent="0.2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2:17" x14ac:dyDescent="0.2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</row>
    <row r="112" spans="2:17" x14ac:dyDescent="0.2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</row>
    <row r="113" spans="2:17" x14ac:dyDescent="0.2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2:17" x14ac:dyDescent="0.2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2:17" x14ac:dyDescent="0.2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2:17" x14ac:dyDescent="0.2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2:17" x14ac:dyDescent="0.2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</row>
    <row r="118" spans="2:17" x14ac:dyDescent="0.2"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</row>
    <row r="119" spans="2:17" x14ac:dyDescent="0.2"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</row>
    <row r="120" spans="2:17" x14ac:dyDescent="0.2"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</row>
    <row r="121" spans="2:17" x14ac:dyDescent="0.2"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</row>
    <row r="122" spans="2:17" x14ac:dyDescent="0.2"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2:17" x14ac:dyDescent="0.2"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</row>
    <row r="124" spans="2:17" x14ac:dyDescent="0.2"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</row>
    <row r="125" spans="2:17" x14ac:dyDescent="0.2"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</row>
    <row r="126" spans="2:17" x14ac:dyDescent="0.2"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</row>
    <row r="127" spans="2:17" x14ac:dyDescent="0.2"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</row>
    <row r="128" spans="2:17" x14ac:dyDescent="0.2"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</row>
    <row r="129" spans="2:17" x14ac:dyDescent="0.2"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</row>
    <row r="130" spans="2:17" x14ac:dyDescent="0.2"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</row>
    <row r="131" spans="2:17" x14ac:dyDescent="0.2"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</row>
    <row r="132" spans="2:17" x14ac:dyDescent="0.2"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</row>
    <row r="133" spans="2:17" x14ac:dyDescent="0.2"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</row>
    <row r="134" spans="2:17" x14ac:dyDescent="0.2"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</row>
    <row r="135" spans="2:17" x14ac:dyDescent="0.2"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</row>
    <row r="136" spans="2:17" x14ac:dyDescent="0.2"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</row>
    <row r="137" spans="2:17" x14ac:dyDescent="0.2"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</row>
    <row r="138" spans="2:17" x14ac:dyDescent="0.2"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</row>
    <row r="139" spans="2:17" x14ac:dyDescent="0.2"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</row>
    <row r="140" spans="2:17" x14ac:dyDescent="0.2"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</row>
    <row r="141" spans="2:17" x14ac:dyDescent="0.2"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</row>
    <row r="142" spans="2:17" x14ac:dyDescent="0.2"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</row>
    <row r="143" spans="2:17" x14ac:dyDescent="0.2"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</row>
    <row r="144" spans="2:17" x14ac:dyDescent="0.2"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</row>
    <row r="145" spans="2:17" x14ac:dyDescent="0.2"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</row>
    <row r="146" spans="2:17" x14ac:dyDescent="0.2"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</row>
    <row r="147" spans="2:17" x14ac:dyDescent="0.2"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</row>
    <row r="148" spans="2:17" x14ac:dyDescent="0.2"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</row>
    <row r="149" spans="2:17" x14ac:dyDescent="0.2"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</row>
    <row r="150" spans="2:17" x14ac:dyDescent="0.2"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</row>
    <row r="151" spans="2:17" x14ac:dyDescent="0.2"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</row>
    <row r="152" spans="2:17" x14ac:dyDescent="0.2"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</row>
    <row r="153" spans="2:17" x14ac:dyDescent="0.2"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</row>
    <row r="154" spans="2:17" x14ac:dyDescent="0.2"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</row>
    <row r="155" spans="2:17" x14ac:dyDescent="0.2"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</row>
    <row r="156" spans="2:17" x14ac:dyDescent="0.2"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</row>
    <row r="157" spans="2:17" x14ac:dyDescent="0.2"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</row>
    <row r="158" spans="2:17" x14ac:dyDescent="0.2"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</row>
    <row r="159" spans="2:17" x14ac:dyDescent="0.2"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</row>
    <row r="160" spans="2:17" x14ac:dyDescent="0.2"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</row>
    <row r="161" spans="2:17" x14ac:dyDescent="0.2"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</row>
    <row r="162" spans="2:17" x14ac:dyDescent="0.2"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</row>
    <row r="163" spans="2:17" x14ac:dyDescent="0.2"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</row>
    <row r="164" spans="2:17" x14ac:dyDescent="0.2"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</row>
    <row r="165" spans="2:17" x14ac:dyDescent="0.2"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</row>
    <row r="166" spans="2:17" x14ac:dyDescent="0.2"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</row>
    <row r="167" spans="2:17" x14ac:dyDescent="0.2"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</row>
    <row r="168" spans="2:17" x14ac:dyDescent="0.2"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</row>
    <row r="169" spans="2:17" x14ac:dyDescent="0.2"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</row>
    <row r="170" spans="2:17" x14ac:dyDescent="0.2"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</row>
    <row r="171" spans="2:17" x14ac:dyDescent="0.2"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</row>
    <row r="172" spans="2:17" x14ac:dyDescent="0.2"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</row>
    <row r="173" spans="2:17" x14ac:dyDescent="0.2"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</row>
    <row r="174" spans="2:17" x14ac:dyDescent="0.2"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</row>
    <row r="175" spans="2:17" x14ac:dyDescent="0.2"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</row>
    <row r="176" spans="2:17" x14ac:dyDescent="0.2"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</row>
    <row r="177" spans="2:17" x14ac:dyDescent="0.2"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</row>
    <row r="178" spans="2:17" x14ac:dyDescent="0.2"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</row>
    <row r="179" spans="2:17" x14ac:dyDescent="0.2"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</row>
    <row r="180" spans="2:17" x14ac:dyDescent="0.2"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</row>
    <row r="181" spans="2:17" x14ac:dyDescent="0.2"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</row>
    <row r="182" spans="2:17" x14ac:dyDescent="0.2"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</row>
    <row r="183" spans="2:17" x14ac:dyDescent="0.2"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</row>
    <row r="184" spans="2:17" x14ac:dyDescent="0.2"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</row>
    <row r="185" spans="2:17" x14ac:dyDescent="0.2"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</row>
    <row r="186" spans="2:17" x14ac:dyDescent="0.2"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</row>
    <row r="187" spans="2:17" x14ac:dyDescent="0.2"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</row>
    <row r="188" spans="2:17" x14ac:dyDescent="0.2"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</row>
    <row r="189" spans="2:17" x14ac:dyDescent="0.2"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</row>
    <row r="190" spans="2:17" x14ac:dyDescent="0.2"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</row>
    <row r="191" spans="2:17" x14ac:dyDescent="0.2"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</row>
    <row r="192" spans="2:17" x14ac:dyDescent="0.2"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</row>
    <row r="193" spans="2:17" x14ac:dyDescent="0.2"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</row>
    <row r="194" spans="2:17" x14ac:dyDescent="0.2"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</row>
    <row r="195" spans="2:17" x14ac:dyDescent="0.2"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</row>
    <row r="196" spans="2:17" x14ac:dyDescent="0.2"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</row>
    <row r="197" spans="2:17" x14ac:dyDescent="0.2"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</row>
    <row r="198" spans="2:17" x14ac:dyDescent="0.2"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</row>
    <row r="199" spans="2:17" x14ac:dyDescent="0.2"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</row>
    <row r="200" spans="2:17" x14ac:dyDescent="0.2"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</row>
    <row r="201" spans="2:17" x14ac:dyDescent="0.2"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</row>
    <row r="202" spans="2:17" x14ac:dyDescent="0.2"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</row>
    <row r="203" spans="2:17" x14ac:dyDescent="0.2"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</row>
    <row r="204" spans="2:17" x14ac:dyDescent="0.2"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</row>
    <row r="205" spans="2:17" x14ac:dyDescent="0.2"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</row>
    <row r="206" spans="2:17" x14ac:dyDescent="0.2"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</row>
    <row r="207" spans="2:17" x14ac:dyDescent="0.2"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</row>
    <row r="208" spans="2:17" x14ac:dyDescent="0.2"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</row>
    <row r="209" spans="2:17" x14ac:dyDescent="0.2"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</row>
    <row r="210" spans="2:17" x14ac:dyDescent="0.2"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</row>
    <row r="211" spans="2:17" x14ac:dyDescent="0.2"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</row>
    <row r="212" spans="2:17" x14ac:dyDescent="0.2"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</row>
    <row r="213" spans="2:17" x14ac:dyDescent="0.2"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</row>
    <row r="214" spans="2:17" x14ac:dyDescent="0.2"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</row>
    <row r="215" spans="2:17" x14ac:dyDescent="0.2"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</row>
    <row r="216" spans="2:17" x14ac:dyDescent="0.2"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</row>
    <row r="217" spans="2:17" x14ac:dyDescent="0.2"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</row>
    <row r="218" spans="2:17" x14ac:dyDescent="0.2"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</row>
    <row r="219" spans="2:17" x14ac:dyDescent="0.2"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</row>
    <row r="220" spans="2:17" x14ac:dyDescent="0.2"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</row>
    <row r="221" spans="2:17" x14ac:dyDescent="0.2"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</row>
    <row r="222" spans="2:17" x14ac:dyDescent="0.2"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</row>
    <row r="223" spans="2:17" x14ac:dyDescent="0.2"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</row>
    <row r="224" spans="2:17" x14ac:dyDescent="0.2"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</row>
    <row r="225" spans="2:17" x14ac:dyDescent="0.2"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</row>
    <row r="226" spans="2:17" x14ac:dyDescent="0.2"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</row>
    <row r="227" spans="2:17" x14ac:dyDescent="0.2"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</row>
    <row r="228" spans="2:17" x14ac:dyDescent="0.2"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</row>
    <row r="229" spans="2:17" x14ac:dyDescent="0.2"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</row>
    <row r="230" spans="2:17" x14ac:dyDescent="0.2"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</row>
    <row r="231" spans="2:17" x14ac:dyDescent="0.2"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</row>
    <row r="232" spans="2:17" x14ac:dyDescent="0.2"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</row>
    <row r="233" spans="2:17" x14ac:dyDescent="0.2"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</row>
    <row r="234" spans="2:17" x14ac:dyDescent="0.2"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</row>
    <row r="235" spans="2:17" x14ac:dyDescent="0.2"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</row>
    <row r="236" spans="2:17" x14ac:dyDescent="0.2"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</row>
    <row r="237" spans="2:17" x14ac:dyDescent="0.2"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</row>
    <row r="238" spans="2:17" x14ac:dyDescent="0.2"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</row>
    <row r="239" spans="2:17" x14ac:dyDescent="0.2"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</row>
    <row r="240" spans="2:17" x14ac:dyDescent="0.2"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</row>
    <row r="241" spans="2:17" x14ac:dyDescent="0.2"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</row>
    <row r="242" spans="2:17" x14ac:dyDescent="0.2"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</row>
    <row r="243" spans="2:17" x14ac:dyDescent="0.2"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</row>
    <row r="244" spans="2:17" x14ac:dyDescent="0.2"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</row>
    <row r="245" spans="2:17" x14ac:dyDescent="0.2"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</row>
    <row r="246" spans="2:17" x14ac:dyDescent="0.2"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</row>
    <row r="247" spans="2:17" x14ac:dyDescent="0.2"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50" bestFit="1" customWidth="1"/>
    <col min="2" max="7" width="11.7109375" style="50" customWidth="1"/>
    <col min="8" max="16384" width="9.140625" style="50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4" spans="1:19" s="157" customFormat="1" x14ac:dyDescent="0.2">
      <c r="G4" s="147" t="s">
        <v>81</v>
      </c>
    </row>
    <row r="5" spans="1:19" s="152" customFormat="1" x14ac:dyDescent="0.2">
      <c r="A5" s="134"/>
      <c r="B5" s="43">
        <f>YT_ALL!B5</f>
        <v>40908</v>
      </c>
      <c r="C5" s="43">
        <f>YT_ALL!C5</f>
        <v>41274</v>
      </c>
      <c r="D5" s="43">
        <f>YT_ALL!D5</f>
        <v>41639</v>
      </c>
      <c r="E5" s="43">
        <f>YT_ALL!E5</f>
        <v>42004</v>
      </c>
      <c r="F5" s="43">
        <f>YT_ALL!F5</f>
        <v>42369</v>
      </c>
      <c r="G5" s="43">
        <f>YT_ALL!G5</f>
        <v>42400</v>
      </c>
    </row>
    <row r="6" spans="1:19" s="107" customFormat="1" x14ac:dyDescent="0.2">
      <c r="A6" s="218" t="s">
        <v>172</v>
      </c>
      <c r="B6" s="33">
        <f t="shared" ref="B6:G6" si="0">SUM(B$7+ B$8)</f>
        <v>473.18518455821004</v>
      </c>
      <c r="C6" s="33">
        <f t="shared" si="0"/>
        <v>515.51083307649992</v>
      </c>
      <c r="D6" s="33">
        <f t="shared" si="0"/>
        <v>584.78657094876996</v>
      </c>
      <c r="E6" s="33">
        <f t="shared" si="0"/>
        <v>1100.8332167026399</v>
      </c>
      <c r="F6" s="33">
        <f t="shared" si="0"/>
        <v>1571.7692687628</v>
      </c>
      <c r="G6" s="33">
        <f t="shared" si="0"/>
        <v>1645.1845526491002</v>
      </c>
    </row>
    <row r="7" spans="1:19" s="118" customFormat="1" x14ac:dyDescent="0.2">
      <c r="A7" s="153" t="str">
        <f>YT_ALL!A7</f>
        <v>Внутрішній борг</v>
      </c>
      <c r="B7" s="131">
        <f>YT_ALL!B7/DMLMLR</f>
        <v>173.77019949564001</v>
      </c>
      <c r="C7" s="131">
        <f>YT_ALL!C7/DMLMLR</f>
        <v>206.51071361043</v>
      </c>
      <c r="D7" s="131">
        <f>YT_ALL!D7/DMLMLR</f>
        <v>284.08872546875</v>
      </c>
      <c r="E7" s="131">
        <f>YT_ALL!E7/DMLMLR</f>
        <v>488.86690736497997</v>
      </c>
      <c r="F7" s="131">
        <f>YT_ALL!F7/DMLMLR</f>
        <v>529.46057801733002</v>
      </c>
      <c r="G7" s="131">
        <f>YT_ALL!G7/DMLMLR</f>
        <v>549.60623629748</v>
      </c>
    </row>
    <row r="8" spans="1:19" s="118" customFormat="1" x14ac:dyDescent="0.2">
      <c r="A8" s="153" t="str">
        <f>YT_ALL!A8</f>
        <v>Зовнішній борг</v>
      </c>
      <c r="B8" s="131">
        <f>YT_ALL!B8/DMLMLR</f>
        <v>299.41498506257</v>
      </c>
      <c r="C8" s="131">
        <f>YT_ALL!C8/DMLMLR</f>
        <v>309.00011946606998</v>
      </c>
      <c r="D8" s="131">
        <f>YT_ALL!D8/DMLMLR</f>
        <v>300.69784548001996</v>
      </c>
      <c r="E8" s="131">
        <f>YT_ALL!E8/DMLMLR</f>
        <v>611.96630933765994</v>
      </c>
      <c r="F8" s="131">
        <f>YT_ALL!F8/DMLMLR</f>
        <v>1042.3086907454701</v>
      </c>
      <c r="G8" s="131">
        <f>YT_ALL!G8/DMLMLR</f>
        <v>1095.5783163516201</v>
      </c>
    </row>
    <row r="9" spans="1:19" x14ac:dyDescent="0.2"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</row>
    <row r="10" spans="1:19" x14ac:dyDescent="0.2">
      <c r="B10" s="67"/>
      <c r="C10" s="67"/>
      <c r="D10" s="67"/>
      <c r="E10" s="67"/>
      <c r="F10" s="67"/>
      <c r="G10" s="147" t="s">
        <v>48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19" s="29" customFormat="1" x14ac:dyDescent="0.2">
      <c r="A11" s="198"/>
      <c r="B11" s="43">
        <f>YT_ALL!B11</f>
        <v>40908</v>
      </c>
      <c r="C11" s="43">
        <f>YT_ALL!C11</f>
        <v>41274</v>
      </c>
      <c r="D11" s="43">
        <f>YT_ALL!D11</f>
        <v>41639</v>
      </c>
      <c r="E11" s="43">
        <f>YT_ALL!E11</f>
        <v>42004</v>
      </c>
      <c r="F11" s="43">
        <f>YT_ALL!F11</f>
        <v>42369</v>
      </c>
      <c r="G11" s="43">
        <f>YT_ALL!G11</f>
        <v>42400</v>
      </c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</row>
    <row r="12" spans="1:19" s="213" customFormat="1" x14ac:dyDescent="0.2">
      <c r="A12" s="218" t="s">
        <v>172</v>
      </c>
      <c r="B12" s="33">
        <f t="shared" ref="B12:G12" si="1">SUM(B$13+ B$14)</f>
        <v>59.223658234119995</v>
      </c>
      <c r="C12" s="33">
        <f t="shared" si="1"/>
        <v>64.495287511390003</v>
      </c>
      <c r="D12" s="33">
        <f t="shared" si="1"/>
        <v>73.16233841495</v>
      </c>
      <c r="E12" s="33">
        <f t="shared" si="1"/>
        <v>69.811922962929998</v>
      </c>
      <c r="F12" s="33">
        <f t="shared" si="1"/>
        <v>65.488566161959994</v>
      </c>
      <c r="G12" s="33">
        <f t="shared" si="1"/>
        <v>65.410291921959995</v>
      </c>
      <c r="H12" s="230"/>
      <c r="I12" s="230"/>
      <c r="J12" s="230"/>
      <c r="K12" s="230"/>
      <c r="L12" s="230"/>
      <c r="M12" s="230"/>
      <c r="N12" s="230"/>
      <c r="O12" s="230"/>
      <c r="P12" s="230"/>
      <c r="Q12" s="230"/>
    </row>
    <row r="13" spans="1:19" s="231" customFormat="1" x14ac:dyDescent="0.2">
      <c r="A13" s="153" t="str">
        <f>YT_ALL!A13</f>
        <v>Внутрішній борг</v>
      </c>
      <c r="B13" s="131">
        <f>YT_ALL!B13/DMLMLR</f>
        <v>21.74900491835</v>
      </c>
      <c r="C13" s="131">
        <f>YT_ALL!C13/DMLMLR</f>
        <v>25.836446091899997</v>
      </c>
      <c r="D13" s="131">
        <f>YT_ALL!D13/DMLMLR</f>
        <v>35.542190100170004</v>
      </c>
      <c r="E13" s="131">
        <f>YT_ALL!E13/DMLMLR</f>
        <v>31.002642687809999</v>
      </c>
      <c r="F13" s="131">
        <f>YT_ALL!F13/DMLMLR</f>
        <v>22.060244326389999</v>
      </c>
      <c r="G13" s="131">
        <f>YT_ALL!G13/DMLMLR</f>
        <v>21.851593670869999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9" s="231" customFormat="1" x14ac:dyDescent="0.2">
      <c r="A14" s="153" t="str">
        <f>YT_ALL!A14</f>
        <v>Зовнішній борг</v>
      </c>
      <c r="B14" s="131">
        <f>YT_ALL!B14/DMLMLR</f>
        <v>37.474653315769999</v>
      </c>
      <c r="C14" s="131">
        <f>YT_ALL!C14/DMLMLR</f>
        <v>38.658841419490003</v>
      </c>
      <c r="D14" s="131">
        <f>YT_ALL!D14/DMLMLR</f>
        <v>37.620148314779996</v>
      </c>
      <c r="E14" s="131">
        <f>YT_ALL!E14/DMLMLR</f>
        <v>38.809280275119995</v>
      </c>
      <c r="F14" s="131">
        <f>YT_ALL!F14/DMLMLR</f>
        <v>43.428321835570003</v>
      </c>
      <c r="G14" s="131">
        <f>YT_ALL!G14/DMLMLR</f>
        <v>43.55869825109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 x14ac:dyDescent="0.2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1:19" s="234" customFormat="1" x14ac:dyDescent="0.2">
      <c r="G16" s="147" t="s">
        <v>67</v>
      </c>
    </row>
    <row r="17" spans="1:19" s="29" customFormat="1" x14ac:dyDescent="0.2">
      <c r="A17" s="198"/>
      <c r="B17" s="43">
        <f>YT_ALL!B17</f>
        <v>40908</v>
      </c>
      <c r="C17" s="43">
        <f>YT_ALL!C17</f>
        <v>41274</v>
      </c>
      <c r="D17" s="43">
        <f>YT_ALL!D17</f>
        <v>41639</v>
      </c>
      <c r="E17" s="43">
        <f>YT_ALL!E17</f>
        <v>42004</v>
      </c>
      <c r="F17" s="43">
        <f>YT_ALL!F17</f>
        <v>42369</v>
      </c>
      <c r="G17" s="43">
        <f>YT_ALL!G17</f>
        <v>42400</v>
      </c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</row>
    <row r="18" spans="1:19" s="213" customFormat="1" x14ac:dyDescent="0.2">
      <c r="A18" s="218" t="s">
        <v>172</v>
      </c>
      <c r="B18" s="33">
        <f t="shared" ref="B18:G18" si="2">SUM(B$19+ B$20)</f>
        <v>1</v>
      </c>
      <c r="C18" s="33">
        <f t="shared" si="2"/>
        <v>1</v>
      </c>
      <c r="D18" s="33">
        <f t="shared" si="2"/>
        <v>1</v>
      </c>
      <c r="E18" s="33">
        <f t="shared" si="2"/>
        <v>1</v>
      </c>
      <c r="F18" s="33">
        <f t="shared" si="2"/>
        <v>1</v>
      </c>
      <c r="G18" s="33">
        <f t="shared" si="2"/>
        <v>1</v>
      </c>
      <c r="H18" s="230"/>
      <c r="I18" s="230"/>
      <c r="J18" s="230"/>
      <c r="K18" s="230"/>
      <c r="L18" s="230"/>
      <c r="M18" s="230"/>
      <c r="N18" s="230"/>
      <c r="O18" s="230"/>
      <c r="P18" s="230"/>
      <c r="Q18" s="230"/>
    </row>
    <row r="19" spans="1:19" s="231" customFormat="1" x14ac:dyDescent="0.2">
      <c r="A19" s="153" t="str">
        <f>YT_ALL!A19</f>
        <v>Внутрішній борг</v>
      </c>
      <c r="B19" s="18">
        <f>YT_ALL!B19</f>
        <v>0.36723499999999998</v>
      </c>
      <c r="C19" s="18">
        <f>YT_ALL!C19</f>
        <v>0.40059400000000001</v>
      </c>
      <c r="D19" s="18">
        <f>YT_ALL!D19</f>
        <v>0.48579899999999998</v>
      </c>
      <c r="E19" s="18">
        <f>YT_ALL!E19</f>
        <v>0.44408799999999998</v>
      </c>
      <c r="F19" s="18">
        <f>YT_ALL!F19</f>
        <v>0.33685599999999999</v>
      </c>
      <c r="G19" s="18">
        <f>YT_ALL!G19</f>
        <v>0.33406999999999998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9" s="231" customFormat="1" x14ac:dyDescent="0.2">
      <c r="A20" s="153" t="str">
        <f>YT_ALL!A20</f>
        <v>Зовнішній борг</v>
      </c>
      <c r="B20" s="18">
        <f>YT_ALL!B20</f>
        <v>0.63276500000000002</v>
      </c>
      <c r="C20" s="18">
        <f>YT_ALL!C20</f>
        <v>0.59940599999999999</v>
      </c>
      <c r="D20" s="18">
        <f>YT_ALL!D20</f>
        <v>0.51420100000000002</v>
      </c>
      <c r="E20" s="18">
        <f>YT_ALL!E20</f>
        <v>0.55591199999999996</v>
      </c>
      <c r="F20" s="18">
        <f>YT_ALL!F20</f>
        <v>0.66314399999999996</v>
      </c>
      <c r="G20" s="18">
        <f>YT_ALL!G20</f>
        <v>0.66593000000000002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9" x14ac:dyDescent="0.2">
      <c r="A21" s="191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1:19" x14ac:dyDescent="0.2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1:19" x14ac:dyDescent="0.2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19" x14ac:dyDescent="0.2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1:19" s="234" customFormat="1" x14ac:dyDescent="0.2"/>
    <row r="26" spans="1:19" x14ac:dyDescent="0.2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1:19" x14ac:dyDescent="0.2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19" x14ac:dyDescent="0.2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1:19" x14ac:dyDescent="0.2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1:19" x14ac:dyDescent="0.2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1:19" x14ac:dyDescent="0.2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1:19" x14ac:dyDescent="0.2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2:17" x14ac:dyDescent="0.2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2:17" x14ac:dyDescent="0.2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2:17" x14ac:dyDescent="0.2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2:17" x14ac:dyDescent="0.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2:17" x14ac:dyDescent="0.2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2:17" x14ac:dyDescent="0.2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2:17" x14ac:dyDescent="0.2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2:17" x14ac:dyDescent="0.2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2:17" x14ac:dyDescent="0.2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2:17" x14ac:dyDescent="0.2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2:17" x14ac:dyDescent="0.2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2:17" x14ac:dyDescent="0.2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2:17" x14ac:dyDescent="0.2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2:17" x14ac:dyDescent="0.2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2:17" x14ac:dyDescent="0.2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2:17" x14ac:dyDescent="0.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2:17" x14ac:dyDescent="0.2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2:17" x14ac:dyDescent="0.2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2:17" x14ac:dyDescent="0.2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 x14ac:dyDescent="0.2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2:17" x14ac:dyDescent="0.2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2:17" x14ac:dyDescent="0.2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2:17" x14ac:dyDescent="0.2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2:17" x14ac:dyDescent="0.2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2:17" x14ac:dyDescent="0.2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2:17" x14ac:dyDescent="0.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2:17" x14ac:dyDescent="0.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2:17" x14ac:dyDescent="0.2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2:17" x14ac:dyDescent="0.2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2:17" x14ac:dyDescent="0.2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2:17" x14ac:dyDescent="0.2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2:17" x14ac:dyDescent="0.2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2:17" x14ac:dyDescent="0.2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2:17" x14ac:dyDescent="0.2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2:17" x14ac:dyDescent="0.2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2:17" x14ac:dyDescent="0.2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2:17" x14ac:dyDescent="0.2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2:17" x14ac:dyDescent="0.2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2:17" x14ac:dyDescent="0.2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2:17" x14ac:dyDescent="0.2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2:17" x14ac:dyDescent="0.2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2:17" x14ac:dyDescent="0.2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2:17" x14ac:dyDescent="0.2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2:17" x14ac:dyDescent="0.2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2:17" x14ac:dyDescent="0.2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2:17" x14ac:dyDescent="0.2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2:17" x14ac:dyDescent="0.2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2:17" x14ac:dyDescent="0.2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2:17" x14ac:dyDescent="0.2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2:17" x14ac:dyDescent="0.2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2:17" x14ac:dyDescent="0.2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2:17" x14ac:dyDescent="0.2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2:17" x14ac:dyDescent="0.2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2:17" x14ac:dyDescent="0.2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2:17" x14ac:dyDescent="0.2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2:17" x14ac:dyDescent="0.2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2:17" x14ac:dyDescent="0.2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2:17" x14ac:dyDescent="0.2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2:17" x14ac:dyDescent="0.2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2:17" x14ac:dyDescent="0.2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2:17" x14ac:dyDescent="0.2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2:17" x14ac:dyDescent="0.2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2:17" x14ac:dyDescent="0.2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2:17" x14ac:dyDescent="0.2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2:17" x14ac:dyDescent="0.2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2:17" x14ac:dyDescent="0.2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2:17" x14ac:dyDescent="0.2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2:17" x14ac:dyDescent="0.2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2:17" x14ac:dyDescent="0.2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2:17" x14ac:dyDescent="0.2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2:17" x14ac:dyDescent="0.2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2:17" x14ac:dyDescent="0.2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2:17" x14ac:dyDescent="0.2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 x14ac:dyDescent="0.2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 x14ac:dyDescent="0.2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 x14ac:dyDescent="0.2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2:17" x14ac:dyDescent="0.2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2:17" x14ac:dyDescent="0.2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2:17" x14ac:dyDescent="0.2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</row>
    <row r="112" spans="2:17" x14ac:dyDescent="0.2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</row>
    <row r="113" spans="2:17" x14ac:dyDescent="0.2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2:17" x14ac:dyDescent="0.2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2:17" x14ac:dyDescent="0.2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2:17" x14ac:dyDescent="0.2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2:17" x14ac:dyDescent="0.2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</row>
    <row r="118" spans="2:17" x14ac:dyDescent="0.2"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</row>
    <row r="119" spans="2:17" x14ac:dyDescent="0.2"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</row>
    <row r="120" spans="2:17" x14ac:dyDescent="0.2"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</row>
    <row r="121" spans="2:17" x14ac:dyDescent="0.2"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</row>
    <row r="122" spans="2:17" x14ac:dyDescent="0.2"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2:17" x14ac:dyDescent="0.2"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</row>
    <row r="124" spans="2:17" x14ac:dyDescent="0.2"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</row>
    <row r="125" spans="2:17" x14ac:dyDescent="0.2"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</row>
    <row r="126" spans="2:17" x14ac:dyDescent="0.2"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</row>
    <row r="127" spans="2:17" x14ac:dyDescent="0.2"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</row>
    <row r="128" spans="2:17" x14ac:dyDescent="0.2"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</row>
    <row r="129" spans="2:17" x14ac:dyDescent="0.2"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</row>
    <row r="130" spans="2:17" x14ac:dyDescent="0.2"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</row>
    <row r="131" spans="2:17" x14ac:dyDescent="0.2"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</row>
    <row r="132" spans="2:17" x14ac:dyDescent="0.2"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</row>
    <row r="133" spans="2:17" x14ac:dyDescent="0.2"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</row>
    <row r="134" spans="2:17" x14ac:dyDescent="0.2"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</row>
    <row r="135" spans="2:17" x14ac:dyDescent="0.2"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</row>
    <row r="136" spans="2:17" x14ac:dyDescent="0.2"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</row>
    <row r="137" spans="2:17" x14ac:dyDescent="0.2"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</row>
    <row r="138" spans="2:17" x14ac:dyDescent="0.2"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</row>
    <row r="139" spans="2:17" x14ac:dyDescent="0.2"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</row>
    <row r="140" spans="2:17" x14ac:dyDescent="0.2"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</row>
    <row r="141" spans="2:17" x14ac:dyDescent="0.2"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</row>
    <row r="142" spans="2:17" x14ac:dyDescent="0.2"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</row>
    <row r="143" spans="2:17" x14ac:dyDescent="0.2"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</row>
    <row r="144" spans="2:17" x14ac:dyDescent="0.2"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</row>
    <row r="145" spans="2:17" x14ac:dyDescent="0.2"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</row>
    <row r="146" spans="2:17" x14ac:dyDescent="0.2"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</row>
    <row r="147" spans="2:17" x14ac:dyDescent="0.2"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</row>
    <row r="148" spans="2:17" x14ac:dyDescent="0.2"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</row>
    <row r="149" spans="2:17" x14ac:dyDescent="0.2"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</row>
    <row r="150" spans="2:17" x14ac:dyDescent="0.2"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</row>
    <row r="151" spans="2:17" x14ac:dyDescent="0.2"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</row>
    <row r="152" spans="2:17" x14ac:dyDescent="0.2"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</row>
    <row r="153" spans="2:17" x14ac:dyDescent="0.2"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</row>
    <row r="154" spans="2:17" x14ac:dyDescent="0.2"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</row>
    <row r="155" spans="2:17" x14ac:dyDescent="0.2"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</row>
    <row r="156" spans="2:17" x14ac:dyDescent="0.2"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</row>
    <row r="157" spans="2:17" x14ac:dyDescent="0.2"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</row>
    <row r="158" spans="2:17" x14ac:dyDescent="0.2"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</row>
    <row r="159" spans="2:17" x14ac:dyDescent="0.2"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</row>
    <row r="160" spans="2:17" x14ac:dyDescent="0.2"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</row>
    <row r="161" spans="2:17" x14ac:dyDescent="0.2"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</row>
    <row r="162" spans="2:17" x14ac:dyDescent="0.2"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</row>
    <row r="163" spans="2:17" x14ac:dyDescent="0.2"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</row>
    <row r="164" spans="2:17" x14ac:dyDescent="0.2"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</row>
    <row r="165" spans="2:17" x14ac:dyDescent="0.2"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</row>
    <row r="166" spans="2:17" x14ac:dyDescent="0.2"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</row>
    <row r="167" spans="2:17" x14ac:dyDescent="0.2"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</row>
    <row r="168" spans="2:17" x14ac:dyDescent="0.2"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</row>
    <row r="169" spans="2:17" x14ac:dyDescent="0.2"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</row>
    <row r="170" spans="2:17" x14ac:dyDescent="0.2"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</row>
    <row r="171" spans="2:17" x14ac:dyDescent="0.2"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</row>
    <row r="172" spans="2:17" x14ac:dyDescent="0.2"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</row>
    <row r="173" spans="2:17" x14ac:dyDescent="0.2"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</row>
    <row r="174" spans="2:17" x14ac:dyDescent="0.2"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</row>
    <row r="175" spans="2:17" x14ac:dyDescent="0.2"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</row>
    <row r="176" spans="2:17" x14ac:dyDescent="0.2"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</row>
    <row r="177" spans="2:17" x14ac:dyDescent="0.2"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</row>
    <row r="178" spans="2:17" x14ac:dyDescent="0.2"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</row>
    <row r="179" spans="2:17" x14ac:dyDescent="0.2"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</row>
    <row r="180" spans="2:17" x14ac:dyDescent="0.2"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</row>
    <row r="181" spans="2:17" x14ac:dyDescent="0.2"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</row>
    <row r="182" spans="2:17" x14ac:dyDescent="0.2"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</row>
    <row r="183" spans="2:17" x14ac:dyDescent="0.2"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</row>
    <row r="184" spans="2:17" x14ac:dyDescent="0.2"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</row>
    <row r="185" spans="2:17" x14ac:dyDescent="0.2"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</row>
    <row r="186" spans="2:17" x14ac:dyDescent="0.2"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</row>
    <row r="187" spans="2:17" x14ac:dyDescent="0.2"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</row>
    <row r="188" spans="2:17" x14ac:dyDescent="0.2"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</row>
    <row r="189" spans="2:17" x14ac:dyDescent="0.2"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</row>
    <row r="190" spans="2:17" x14ac:dyDescent="0.2"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</row>
    <row r="191" spans="2:17" x14ac:dyDescent="0.2"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</row>
    <row r="192" spans="2:17" x14ac:dyDescent="0.2"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</row>
    <row r="193" spans="2:17" x14ac:dyDescent="0.2"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</row>
    <row r="194" spans="2:17" x14ac:dyDescent="0.2"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</row>
    <row r="195" spans="2:17" x14ac:dyDescent="0.2"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</row>
    <row r="196" spans="2:17" x14ac:dyDescent="0.2"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</row>
    <row r="197" spans="2:17" x14ac:dyDescent="0.2"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</row>
    <row r="198" spans="2:17" x14ac:dyDescent="0.2"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</row>
    <row r="199" spans="2:17" x14ac:dyDescent="0.2"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</row>
    <row r="200" spans="2:17" x14ac:dyDescent="0.2"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</row>
    <row r="201" spans="2:17" x14ac:dyDescent="0.2"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</row>
    <row r="202" spans="2:17" x14ac:dyDescent="0.2"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</row>
    <row r="203" spans="2:17" x14ac:dyDescent="0.2"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</row>
    <row r="204" spans="2:17" x14ac:dyDescent="0.2"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</row>
    <row r="205" spans="2:17" x14ac:dyDescent="0.2"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</row>
    <row r="206" spans="2:17" x14ac:dyDescent="0.2"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</row>
    <row r="207" spans="2:17" x14ac:dyDescent="0.2"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</row>
    <row r="208" spans="2:17" x14ac:dyDescent="0.2"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</row>
    <row r="209" spans="2:17" x14ac:dyDescent="0.2"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</row>
    <row r="210" spans="2:17" x14ac:dyDescent="0.2"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</row>
    <row r="211" spans="2:17" x14ac:dyDescent="0.2"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</row>
    <row r="212" spans="2:17" x14ac:dyDescent="0.2"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</row>
    <row r="213" spans="2:17" x14ac:dyDescent="0.2"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</row>
    <row r="214" spans="2:17" x14ac:dyDescent="0.2"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</row>
    <row r="215" spans="2:17" x14ac:dyDescent="0.2"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</row>
    <row r="216" spans="2:17" x14ac:dyDescent="0.2"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</row>
    <row r="217" spans="2:17" x14ac:dyDescent="0.2"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</row>
    <row r="218" spans="2:17" x14ac:dyDescent="0.2"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</row>
    <row r="219" spans="2:17" x14ac:dyDescent="0.2"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</row>
    <row r="220" spans="2:17" x14ac:dyDescent="0.2"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</row>
    <row r="221" spans="2:17" x14ac:dyDescent="0.2"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</row>
    <row r="222" spans="2:17" x14ac:dyDescent="0.2"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</row>
    <row r="223" spans="2:17" x14ac:dyDescent="0.2"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</row>
    <row r="224" spans="2:17" x14ac:dyDescent="0.2"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</row>
    <row r="225" spans="2:17" x14ac:dyDescent="0.2"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</row>
    <row r="226" spans="2:17" x14ac:dyDescent="0.2"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</row>
    <row r="227" spans="2:17" x14ac:dyDescent="0.2"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</row>
    <row r="228" spans="2:17" x14ac:dyDescent="0.2"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</row>
    <row r="229" spans="2:17" x14ac:dyDescent="0.2"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</row>
    <row r="230" spans="2:17" x14ac:dyDescent="0.2"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</row>
    <row r="231" spans="2:17" x14ac:dyDescent="0.2"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</row>
    <row r="232" spans="2:17" x14ac:dyDescent="0.2"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</row>
    <row r="233" spans="2:17" x14ac:dyDescent="0.2"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</row>
    <row r="234" spans="2:17" x14ac:dyDescent="0.2"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</row>
    <row r="235" spans="2:17" x14ac:dyDescent="0.2"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</row>
    <row r="236" spans="2:17" x14ac:dyDescent="0.2"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</row>
    <row r="237" spans="2:17" x14ac:dyDescent="0.2"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</row>
    <row r="238" spans="2:17" x14ac:dyDescent="0.2"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</row>
    <row r="239" spans="2:17" x14ac:dyDescent="0.2"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</row>
    <row r="240" spans="2:17" x14ac:dyDescent="0.2"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</row>
    <row r="241" spans="2:17" x14ac:dyDescent="0.2"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</row>
    <row r="242" spans="2:17" x14ac:dyDescent="0.2"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</row>
    <row r="243" spans="2:17" x14ac:dyDescent="0.2"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</row>
    <row r="244" spans="2:17" x14ac:dyDescent="0.2"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</row>
    <row r="245" spans="2:17" x14ac:dyDescent="0.2"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</row>
    <row r="246" spans="2:17" x14ac:dyDescent="0.2"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</row>
    <row r="247" spans="2:17" x14ac:dyDescent="0.2"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50" bestFit="1" customWidth="1"/>
    <col min="2" max="7" width="11.7109375" style="50" customWidth="1"/>
    <col min="8" max="16384" width="9.140625" style="50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4" spans="1:19" s="157" customFormat="1" x14ac:dyDescent="0.2">
      <c r="G4" s="147" t="s">
        <v>81</v>
      </c>
    </row>
    <row r="5" spans="1:19" s="152" customFormat="1" x14ac:dyDescent="0.2">
      <c r="A5" s="134"/>
      <c r="B5" s="43">
        <f>YT_ALL!B5</f>
        <v>40908</v>
      </c>
      <c r="C5" s="43">
        <f>YT_ALL!C5</f>
        <v>41274</v>
      </c>
      <c r="D5" s="43">
        <f>YT_ALL!D5</f>
        <v>41639</v>
      </c>
      <c r="E5" s="43">
        <f>YT_ALL!E5</f>
        <v>42004</v>
      </c>
      <c r="F5" s="43">
        <f>YT_ALL!F5</f>
        <v>42369</v>
      </c>
      <c r="G5" s="43">
        <f>YT_ALL!G5</f>
        <v>42400</v>
      </c>
    </row>
    <row r="6" spans="1:19" s="107" customFormat="1" x14ac:dyDescent="0.2">
      <c r="A6" s="218" t="s">
        <v>172</v>
      </c>
      <c r="B6" s="33">
        <f t="shared" ref="B6:G6" si="0">SUM(B$7+ B$8)</f>
        <v>473.18518455820998</v>
      </c>
      <c r="C6" s="33">
        <f t="shared" si="0"/>
        <v>515.51083307650003</v>
      </c>
      <c r="D6" s="33">
        <f t="shared" si="0"/>
        <v>584.78657094876996</v>
      </c>
      <c r="E6" s="33">
        <f t="shared" si="0"/>
        <v>1100.8332167026399</v>
      </c>
      <c r="F6" s="33">
        <f t="shared" si="0"/>
        <v>1571.7692687628</v>
      </c>
      <c r="G6" s="33">
        <f t="shared" si="0"/>
        <v>1645.1845526490999</v>
      </c>
    </row>
    <row r="7" spans="1:19" s="118" customFormat="1" x14ac:dyDescent="0.2">
      <c r="A7" s="153" t="str">
        <f>YK_ALL!A7</f>
        <v>Державний борг</v>
      </c>
      <c r="B7" s="131">
        <f>YK_ALL!B7/DMLMLR</f>
        <v>357.27386718598001</v>
      </c>
      <c r="C7" s="131">
        <f>YK_ALL!C7/DMLMLR</f>
        <v>399.21823411787</v>
      </c>
      <c r="D7" s="131">
        <f>YK_ALL!D7/DMLMLR</f>
        <v>480.21862943662001</v>
      </c>
      <c r="E7" s="131">
        <f>YK_ALL!E7/DMLMLR</f>
        <v>947.03046914464994</v>
      </c>
      <c r="F7" s="131">
        <f>YK_ALL!F7/DMLMLR</f>
        <v>1333.8607110635801</v>
      </c>
      <c r="G7" s="131">
        <f>YK_ALL!G7/DMLMLR</f>
        <v>1391.96523491581</v>
      </c>
    </row>
    <row r="8" spans="1:19" s="118" customFormat="1" x14ac:dyDescent="0.2">
      <c r="A8" s="153" t="str">
        <f>YK_ALL!A8</f>
        <v>Гарантований державою борг</v>
      </c>
      <c r="B8" s="131">
        <f>YK_ALL!B8/DMLMLR</f>
        <v>115.91131737222999</v>
      </c>
      <c r="C8" s="131">
        <f>YK_ALL!C8/DMLMLR</f>
        <v>116.29259895862999</v>
      </c>
      <c r="D8" s="131">
        <f>YK_ALL!D8/DMLMLR</f>
        <v>104.56794151215</v>
      </c>
      <c r="E8" s="131">
        <f>YK_ALL!E8/DMLMLR</f>
        <v>153.80274755799002</v>
      </c>
      <c r="F8" s="131">
        <f>YK_ALL!F8/DMLMLR</f>
        <v>237.90855769922001</v>
      </c>
      <c r="G8" s="131">
        <f>YK_ALL!G8/DMLMLR</f>
        <v>253.21931773328998</v>
      </c>
    </row>
    <row r="9" spans="1:19" x14ac:dyDescent="0.2"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</row>
    <row r="10" spans="1:19" x14ac:dyDescent="0.2">
      <c r="B10" s="67"/>
      <c r="C10" s="67"/>
      <c r="D10" s="67"/>
      <c r="E10" s="67"/>
      <c r="F10" s="67"/>
      <c r="G10" s="147" t="s">
        <v>48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19" s="29" customFormat="1" x14ac:dyDescent="0.2">
      <c r="A11" s="198"/>
      <c r="B11" s="43">
        <f>YT_ALL!B11</f>
        <v>40908</v>
      </c>
      <c r="C11" s="43">
        <f>YT_ALL!C11</f>
        <v>41274</v>
      </c>
      <c r="D11" s="43">
        <f>YT_ALL!D11</f>
        <v>41639</v>
      </c>
      <c r="E11" s="43">
        <f>YT_ALL!E11</f>
        <v>42004</v>
      </c>
      <c r="F11" s="43">
        <f>YT_ALL!F11</f>
        <v>42369</v>
      </c>
      <c r="G11" s="43">
        <f>YT_ALL!G11</f>
        <v>42400</v>
      </c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</row>
    <row r="12" spans="1:19" s="213" customFormat="1" x14ac:dyDescent="0.2">
      <c r="A12" s="218" t="s">
        <v>172</v>
      </c>
      <c r="B12" s="33">
        <f t="shared" ref="B12:G12" si="1">SUM(B$13+ B$14)</f>
        <v>59.223658234119995</v>
      </c>
      <c r="C12" s="33">
        <f t="shared" si="1"/>
        <v>64.495287511390003</v>
      </c>
      <c r="D12" s="33">
        <f t="shared" si="1"/>
        <v>73.16233841495</v>
      </c>
      <c r="E12" s="33">
        <f t="shared" si="1"/>
        <v>69.811922962929998</v>
      </c>
      <c r="F12" s="33">
        <f t="shared" si="1"/>
        <v>65.488566161959994</v>
      </c>
      <c r="G12" s="33">
        <f t="shared" si="1"/>
        <v>65.410291921959995</v>
      </c>
      <c r="H12" s="230"/>
      <c r="I12" s="230"/>
      <c r="J12" s="230"/>
      <c r="K12" s="230"/>
      <c r="L12" s="230"/>
      <c r="M12" s="230"/>
      <c r="N12" s="230"/>
      <c r="O12" s="230"/>
      <c r="P12" s="230"/>
      <c r="Q12" s="230"/>
    </row>
    <row r="13" spans="1:19" s="231" customFormat="1" x14ac:dyDescent="0.2">
      <c r="A13" s="153" t="str">
        <f>YK_ALL!A13</f>
        <v>Державний борг</v>
      </c>
      <c r="B13" s="131">
        <f>YK_ALL!B13/DMLMLR</f>
        <v>44.716246612729996</v>
      </c>
      <c r="C13" s="131">
        <f>YK_ALL!C13/DMLMLR</f>
        <v>49.945981999040001</v>
      </c>
      <c r="D13" s="131">
        <f>YK_ALL!D13/DMLMLR</f>
        <v>60.079898590879999</v>
      </c>
      <c r="E13" s="131">
        <f>YK_ALL!E13/DMLMLR</f>
        <v>60.058160629950002</v>
      </c>
      <c r="F13" s="131">
        <f>YK_ALL!F13/DMLMLR</f>
        <v>55.575985078350001</v>
      </c>
      <c r="G13" s="131">
        <f>YK_ALL!G13/DMLMLR</f>
        <v>55.342637526189996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9" s="231" customFormat="1" x14ac:dyDescent="0.2">
      <c r="A14" s="153" t="str">
        <f>YK_ALL!A14</f>
        <v>Гарантований державою борг</v>
      </c>
      <c r="B14" s="131">
        <f>YK_ALL!B14/DMLMLR</f>
        <v>14.50741162139</v>
      </c>
      <c r="C14" s="131">
        <f>YK_ALL!C14/DMLMLR</f>
        <v>14.549305512350001</v>
      </c>
      <c r="D14" s="131">
        <f>YK_ALL!D14/DMLMLR</f>
        <v>13.082439824069999</v>
      </c>
      <c r="E14" s="131">
        <f>YK_ALL!E14/DMLMLR</f>
        <v>9.7537623329799992</v>
      </c>
      <c r="F14" s="131">
        <f>YK_ALL!F14/DMLMLR</f>
        <v>9.9125810836100001</v>
      </c>
      <c r="G14" s="131">
        <f>YK_ALL!G14/DMLMLR</f>
        <v>10.067654395770001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 x14ac:dyDescent="0.2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1:19" s="234" customFormat="1" x14ac:dyDescent="0.2">
      <c r="G16" s="147" t="s">
        <v>67</v>
      </c>
    </row>
    <row r="17" spans="1:19" s="29" customFormat="1" x14ac:dyDescent="0.2">
      <c r="A17" s="198"/>
      <c r="B17" s="43">
        <f>YT_ALL!B17</f>
        <v>40908</v>
      </c>
      <c r="C17" s="43">
        <f>YT_ALL!C17</f>
        <v>41274</v>
      </c>
      <c r="D17" s="43">
        <f>YT_ALL!D17</f>
        <v>41639</v>
      </c>
      <c r="E17" s="43">
        <f>YT_ALL!E17</f>
        <v>42004</v>
      </c>
      <c r="F17" s="43">
        <f>YT_ALL!F17</f>
        <v>42369</v>
      </c>
      <c r="G17" s="43">
        <f>YT_ALL!G17</f>
        <v>42400</v>
      </c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</row>
    <row r="18" spans="1:19" s="213" customFormat="1" x14ac:dyDescent="0.2">
      <c r="A18" s="218" t="s">
        <v>172</v>
      </c>
      <c r="B18" s="33">
        <f t="shared" ref="B18:G18" si="2">SUM(B$19+ B$20)</f>
        <v>1</v>
      </c>
      <c r="C18" s="33">
        <f t="shared" si="2"/>
        <v>1</v>
      </c>
      <c r="D18" s="33">
        <f t="shared" si="2"/>
        <v>1</v>
      </c>
      <c r="E18" s="33">
        <f t="shared" si="2"/>
        <v>1</v>
      </c>
      <c r="F18" s="33">
        <f t="shared" si="2"/>
        <v>1</v>
      </c>
      <c r="G18" s="33">
        <f t="shared" si="2"/>
        <v>1</v>
      </c>
      <c r="H18" s="230"/>
      <c r="I18" s="230"/>
      <c r="J18" s="230"/>
      <c r="K18" s="230"/>
      <c r="L18" s="230"/>
      <c r="M18" s="230"/>
      <c r="N18" s="230"/>
      <c r="O18" s="230"/>
      <c r="P18" s="230"/>
      <c r="Q18" s="230"/>
    </row>
    <row r="19" spans="1:19" s="231" customFormat="1" x14ac:dyDescent="0.2">
      <c r="A19" s="153" t="str">
        <f>YK_ALL!A19</f>
        <v>Державний борг</v>
      </c>
      <c r="B19" s="131">
        <f>YK_ALL!B19</f>
        <v>0.75504000000000004</v>
      </c>
      <c r="C19" s="131">
        <f>YK_ALL!C19</f>
        <v>0.77441300000000002</v>
      </c>
      <c r="D19" s="131">
        <f>YK_ALL!D19</f>
        <v>0.82118599999999997</v>
      </c>
      <c r="E19" s="131">
        <f>YK_ALL!E19</f>
        <v>0.86028499999999997</v>
      </c>
      <c r="F19" s="131">
        <f>YK_ALL!F19</f>
        <v>0.84863599999999995</v>
      </c>
      <c r="G19" s="131">
        <f>YK_ALL!G19</f>
        <v>0.84608499999999998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9" s="231" customFormat="1" x14ac:dyDescent="0.2">
      <c r="A20" s="153" t="str">
        <f>YK_ALL!A20</f>
        <v>Гарантований державою борг</v>
      </c>
      <c r="B20" s="131">
        <f>YK_ALL!B20</f>
        <v>0.24496000000000001</v>
      </c>
      <c r="C20" s="131">
        <f>YK_ALL!C20</f>
        <v>0.22558700000000001</v>
      </c>
      <c r="D20" s="131">
        <f>YK_ALL!D20</f>
        <v>0.178814</v>
      </c>
      <c r="E20" s="131">
        <f>YK_ALL!E20</f>
        <v>0.13971500000000001</v>
      </c>
      <c r="F20" s="131">
        <f>YK_ALL!F20</f>
        <v>0.151364</v>
      </c>
      <c r="G20" s="131">
        <f>YK_ALL!G20</f>
        <v>0.153915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9" x14ac:dyDescent="0.2">
      <c r="A21" s="191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1:19" x14ac:dyDescent="0.2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1:19" x14ac:dyDescent="0.2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19" x14ac:dyDescent="0.2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1:19" s="234" customFormat="1" x14ac:dyDescent="0.2"/>
    <row r="26" spans="1:19" x14ac:dyDescent="0.2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1:19" x14ac:dyDescent="0.2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19" x14ac:dyDescent="0.2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1:19" x14ac:dyDescent="0.2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1:19" x14ac:dyDescent="0.2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1:19" x14ac:dyDescent="0.2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1:19" x14ac:dyDescent="0.2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2:17" x14ac:dyDescent="0.2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2:17" x14ac:dyDescent="0.2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2:17" x14ac:dyDescent="0.2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2:17" x14ac:dyDescent="0.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2:17" x14ac:dyDescent="0.2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2:17" x14ac:dyDescent="0.2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2:17" x14ac:dyDescent="0.2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2:17" x14ac:dyDescent="0.2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2:17" x14ac:dyDescent="0.2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2:17" x14ac:dyDescent="0.2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2:17" x14ac:dyDescent="0.2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2:17" x14ac:dyDescent="0.2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2:17" x14ac:dyDescent="0.2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2:17" x14ac:dyDescent="0.2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2:17" x14ac:dyDescent="0.2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2:17" x14ac:dyDescent="0.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2:17" x14ac:dyDescent="0.2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2:17" x14ac:dyDescent="0.2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2:17" x14ac:dyDescent="0.2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 x14ac:dyDescent="0.2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2:17" x14ac:dyDescent="0.2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2:17" x14ac:dyDescent="0.2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2:17" x14ac:dyDescent="0.2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2:17" x14ac:dyDescent="0.2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2:17" x14ac:dyDescent="0.2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2:17" x14ac:dyDescent="0.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2:17" x14ac:dyDescent="0.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2:17" x14ac:dyDescent="0.2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2:17" x14ac:dyDescent="0.2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2:17" x14ac:dyDescent="0.2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2:17" x14ac:dyDescent="0.2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2:17" x14ac:dyDescent="0.2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2:17" x14ac:dyDescent="0.2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2:17" x14ac:dyDescent="0.2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2:17" x14ac:dyDescent="0.2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2:17" x14ac:dyDescent="0.2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2:17" x14ac:dyDescent="0.2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2:17" x14ac:dyDescent="0.2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2:17" x14ac:dyDescent="0.2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2:17" x14ac:dyDescent="0.2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2:17" x14ac:dyDescent="0.2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2:17" x14ac:dyDescent="0.2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2:17" x14ac:dyDescent="0.2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2:17" x14ac:dyDescent="0.2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2:17" x14ac:dyDescent="0.2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2:17" x14ac:dyDescent="0.2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2:17" x14ac:dyDescent="0.2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2:17" x14ac:dyDescent="0.2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2:17" x14ac:dyDescent="0.2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2:17" x14ac:dyDescent="0.2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2:17" x14ac:dyDescent="0.2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2:17" x14ac:dyDescent="0.2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2:17" x14ac:dyDescent="0.2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2:17" x14ac:dyDescent="0.2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2:17" x14ac:dyDescent="0.2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2:17" x14ac:dyDescent="0.2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2:17" x14ac:dyDescent="0.2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2:17" x14ac:dyDescent="0.2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2:17" x14ac:dyDescent="0.2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2:17" x14ac:dyDescent="0.2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2:17" x14ac:dyDescent="0.2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2:17" x14ac:dyDescent="0.2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2:17" x14ac:dyDescent="0.2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2:17" x14ac:dyDescent="0.2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2:17" x14ac:dyDescent="0.2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2:17" x14ac:dyDescent="0.2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2:17" x14ac:dyDescent="0.2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2:17" x14ac:dyDescent="0.2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2:17" x14ac:dyDescent="0.2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2:17" x14ac:dyDescent="0.2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2:17" x14ac:dyDescent="0.2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2:17" x14ac:dyDescent="0.2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2:17" x14ac:dyDescent="0.2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 x14ac:dyDescent="0.2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 x14ac:dyDescent="0.2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 x14ac:dyDescent="0.2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2:17" x14ac:dyDescent="0.2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2:17" x14ac:dyDescent="0.2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2:17" x14ac:dyDescent="0.2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</row>
    <row r="112" spans="2:17" x14ac:dyDescent="0.2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</row>
    <row r="113" spans="2:17" x14ac:dyDescent="0.2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2:17" x14ac:dyDescent="0.2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2:17" x14ac:dyDescent="0.2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2:17" x14ac:dyDescent="0.2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2:17" x14ac:dyDescent="0.2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</row>
    <row r="118" spans="2:17" x14ac:dyDescent="0.2"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</row>
    <row r="119" spans="2:17" x14ac:dyDescent="0.2"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</row>
    <row r="120" spans="2:17" x14ac:dyDescent="0.2"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</row>
    <row r="121" spans="2:17" x14ac:dyDescent="0.2"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</row>
    <row r="122" spans="2:17" x14ac:dyDescent="0.2"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2:17" x14ac:dyDescent="0.2"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</row>
    <row r="124" spans="2:17" x14ac:dyDescent="0.2"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</row>
    <row r="125" spans="2:17" x14ac:dyDescent="0.2"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</row>
    <row r="126" spans="2:17" x14ac:dyDescent="0.2"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</row>
    <row r="127" spans="2:17" x14ac:dyDescent="0.2"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</row>
    <row r="128" spans="2:17" x14ac:dyDescent="0.2"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</row>
    <row r="129" spans="2:17" x14ac:dyDescent="0.2"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</row>
    <row r="130" spans="2:17" x14ac:dyDescent="0.2"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</row>
    <row r="131" spans="2:17" x14ac:dyDescent="0.2"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</row>
    <row r="132" spans="2:17" x14ac:dyDescent="0.2"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</row>
    <row r="133" spans="2:17" x14ac:dyDescent="0.2"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</row>
    <row r="134" spans="2:17" x14ac:dyDescent="0.2"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</row>
    <row r="135" spans="2:17" x14ac:dyDescent="0.2"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</row>
    <row r="136" spans="2:17" x14ac:dyDescent="0.2"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</row>
    <row r="137" spans="2:17" x14ac:dyDescent="0.2"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</row>
    <row r="138" spans="2:17" x14ac:dyDescent="0.2"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</row>
    <row r="139" spans="2:17" x14ac:dyDescent="0.2"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</row>
    <row r="140" spans="2:17" x14ac:dyDescent="0.2"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</row>
    <row r="141" spans="2:17" x14ac:dyDescent="0.2"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</row>
    <row r="142" spans="2:17" x14ac:dyDescent="0.2"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</row>
    <row r="143" spans="2:17" x14ac:dyDescent="0.2"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</row>
    <row r="144" spans="2:17" x14ac:dyDescent="0.2"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</row>
    <row r="145" spans="2:17" x14ac:dyDescent="0.2"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</row>
    <row r="146" spans="2:17" x14ac:dyDescent="0.2"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</row>
    <row r="147" spans="2:17" x14ac:dyDescent="0.2"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</row>
    <row r="148" spans="2:17" x14ac:dyDescent="0.2"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</row>
    <row r="149" spans="2:17" x14ac:dyDescent="0.2"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</row>
    <row r="150" spans="2:17" x14ac:dyDescent="0.2"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</row>
    <row r="151" spans="2:17" x14ac:dyDescent="0.2"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</row>
    <row r="152" spans="2:17" x14ac:dyDescent="0.2"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</row>
    <row r="153" spans="2:17" x14ac:dyDescent="0.2"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</row>
    <row r="154" spans="2:17" x14ac:dyDescent="0.2"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</row>
    <row r="155" spans="2:17" x14ac:dyDescent="0.2"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</row>
    <row r="156" spans="2:17" x14ac:dyDescent="0.2"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</row>
    <row r="157" spans="2:17" x14ac:dyDescent="0.2"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</row>
    <row r="158" spans="2:17" x14ac:dyDescent="0.2"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</row>
    <row r="159" spans="2:17" x14ac:dyDescent="0.2"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</row>
    <row r="160" spans="2:17" x14ac:dyDescent="0.2"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</row>
    <row r="161" spans="2:17" x14ac:dyDescent="0.2"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</row>
    <row r="162" spans="2:17" x14ac:dyDescent="0.2"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</row>
    <row r="163" spans="2:17" x14ac:dyDescent="0.2"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</row>
    <row r="164" spans="2:17" x14ac:dyDescent="0.2"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</row>
    <row r="165" spans="2:17" x14ac:dyDescent="0.2"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</row>
    <row r="166" spans="2:17" x14ac:dyDescent="0.2"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</row>
    <row r="167" spans="2:17" x14ac:dyDescent="0.2"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</row>
    <row r="168" spans="2:17" x14ac:dyDescent="0.2"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</row>
    <row r="169" spans="2:17" x14ac:dyDescent="0.2"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</row>
    <row r="170" spans="2:17" x14ac:dyDescent="0.2"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</row>
    <row r="171" spans="2:17" x14ac:dyDescent="0.2"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</row>
    <row r="172" spans="2:17" x14ac:dyDescent="0.2"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</row>
    <row r="173" spans="2:17" x14ac:dyDescent="0.2"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</row>
    <row r="174" spans="2:17" x14ac:dyDescent="0.2"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</row>
    <row r="175" spans="2:17" x14ac:dyDescent="0.2"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</row>
    <row r="176" spans="2:17" x14ac:dyDescent="0.2"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</row>
    <row r="177" spans="2:17" x14ac:dyDescent="0.2"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</row>
    <row r="178" spans="2:17" x14ac:dyDescent="0.2"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</row>
    <row r="179" spans="2:17" x14ac:dyDescent="0.2"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</row>
    <row r="180" spans="2:17" x14ac:dyDescent="0.2"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</row>
    <row r="181" spans="2:17" x14ac:dyDescent="0.2"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</row>
    <row r="182" spans="2:17" x14ac:dyDescent="0.2"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</row>
    <row r="183" spans="2:17" x14ac:dyDescent="0.2"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</row>
    <row r="184" spans="2:17" x14ac:dyDescent="0.2"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</row>
    <row r="185" spans="2:17" x14ac:dyDescent="0.2"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</row>
    <row r="186" spans="2:17" x14ac:dyDescent="0.2"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</row>
    <row r="187" spans="2:17" x14ac:dyDescent="0.2"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</row>
    <row r="188" spans="2:17" x14ac:dyDescent="0.2"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</row>
    <row r="189" spans="2:17" x14ac:dyDescent="0.2"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</row>
    <row r="190" spans="2:17" x14ac:dyDescent="0.2"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</row>
    <row r="191" spans="2:17" x14ac:dyDescent="0.2"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</row>
    <row r="192" spans="2:17" x14ac:dyDescent="0.2"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</row>
    <row r="193" spans="2:17" x14ac:dyDescent="0.2"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</row>
    <row r="194" spans="2:17" x14ac:dyDescent="0.2"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</row>
    <row r="195" spans="2:17" x14ac:dyDescent="0.2"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</row>
    <row r="196" spans="2:17" x14ac:dyDescent="0.2"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</row>
    <row r="197" spans="2:17" x14ac:dyDescent="0.2"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</row>
    <row r="198" spans="2:17" x14ac:dyDescent="0.2"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</row>
    <row r="199" spans="2:17" x14ac:dyDescent="0.2"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</row>
    <row r="200" spans="2:17" x14ac:dyDescent="0.2"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</row>
    <row r="201" spans="2:17" x14ac:dyDescent="0.2"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</row>
    <row r="202" spans="2:17" x14ac:dyDescent="0.2"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</row>
    <row r="203" spans="2:17" x14ac:dyDescent="0.2"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</row>
    <row r="204" spans="2:17" x14ac:dyDescent="0.2"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</row>
    <row r="205" spans="2:17" x14ac:dyDescent="0.2"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</row>
    <row r="206" spans="2:17" x14ac:dyDescent="0.2"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</row>
    <row r="207" spans="2:17" x14ac:dyDescent="0.2"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</row>
    <row r="208" spans="2:17" x14ac:dyDescent="0.2"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</row>
    <row r="209" spans="2:17" x14ac:dyDescent="0.2"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</row>
    <row r="210" spans="2:17" x14ac:dyDescent="0.2"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</row>
    <row r="211" spans="2:17" x14ac:dyDescent="0.2"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</row>
    <row r="212" spans="2:17" x14ac:dyDescent="0.2"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</row>
    <row r="213" spans="2:17" x14ac:dyDescent="0.2"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</row>
    <row r="214" spans="2:17" x14ac:dyDescent="0.2"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</row>
    <row r="215" spans="2:17" x14ac:dyDescent="0.2"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</row>
    <row r="216" spans="2:17" x14ac:dyDescent="0.2"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</row>
    <row r="217" spans="2:17" x14ac:dyDescent="0.2"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</row>
    <row r="218" spans="2:17" x14ac:dyDescent="0.2"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</row>
    <row r="219" spans="2:17" x14ac:dyDescent="0.2"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</row>
    <row r="220" spans="2:17" x14ac:dyDescent="0.2"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</row>
    <row r="221" spans="2:17" x14ac:dyDescent="0.2"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</row>
    <row r="222" spans="2:17" x14ac:dyDescent="0.2"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</row>
    <row r="223" spans="2:17" x14ac:dyDescent="0.2"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</row>
    <row r="224" spans="2:17" x14ac:dyDescent="0.2"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</row>
    <row r="225" spans="2:17" x14ac:dyDescent="0.2"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</row>
    <row r="226" spans="2:17" x14ac:dyDescent="0.2"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</row>
    <row r="227" spans="2:17" x14ac:dyDescent="0.2"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</row>
    <row r="228" spans="2:17" x14ac:dyDescent="0.2"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</row>
    <row r="229" spans="2:17" x14ac:dyDescent="0.2"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</row>
    <row r="230" spans="2:17" x14ac:dyDescent="0.2"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</row>
    <row r="231" spans="2:17" x14ac:dyDescent="0.2"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</row>
    <row r="232" spans="2:17" x14ac:dyDescent="0.2"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</row>
    <row r="233" spans="2:17" x14ac:dyDescent="0.2"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</row>
    <row r="234" spans="2:17" x14ac:dyDescent="0.2"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</row>
    <row r="235" spans="2:17" x14ac:dyDescent="0.2"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</row>
    <row r="236" spans="2:17" x14ac:dyDescent="0.2"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</row>
    <row r="237" spans="2:17" x14ac:dyDescent="0.2"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</row>
    <row r="238" spans="2:17" x14ac:dyDescent="0.2"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</row>
    <row r="239" spans="2:17" x14ac:dyDescent="0.2"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</row>
    <row r="240" spans="2:17" x14ac:dyDescent="0.2"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</row>
    <row r="241" spans="2:17" x14ac:dyDescent="0.2"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</row>
    <row r="242" spans="2:17" x14ac:dyDescent="0.2"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</row>
    <row r="243" spans="2:17" x14ac:dyDescent="0.2"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</row>
    <row r="244" spans="2:17" x14ac:dyDescent="0.2"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</row>
    <row r="245" spans="2:17" x14ac:dyDescent="0.2"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</row>
    <row r="246" spans="2:17" x14ac:dyDescent="0.2"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</row>
    <row r="247" spans="2:17" x14ac:dyDescent="0.2"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50" bestFit="1" customWidth="1"/>
    <col min="2" max="3" width="13.5703125" style="50" bestFit="1" customWidth="1"/>
    <col min="4" max="4" width="14" style="50" bestFit="1" customWidth="1"/>
    <col min="5" max="7" width="14.5703125" style="50" bestFit="1" customWidth="1"/>
    <col min="8" max="16384" width="9.140625" style="50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x14ac:dyDescent="0.2">
      <c r="A3" s="167"/>
    </row>
    <row r="4" spans="1:19" s="157" customFormat="1" x14ac:dyDescent="0.2">
      <c r="G4" s="157" t="str">
        <f>VALUAH</f>
        <v>тис. грн</v>
      </c>
    </row>
    <row r="5" spans="1:19" s="152" customFormat="1" x14ac:dyDescent="0.2">
      <c r="A5" s="53"/>
      <c r="B5" s="43">
        <v>40908</v>
      </c>
      <c r="C5" s="43">
        <v>41274</v>
      </c>
      <c r="D5" s="43">
        <v>41639</v>
      </c>
      <c r="E5" s="43">
        <v>42004</v>
      </c>
      <c r="F5" s="43">
        <v>42369</v>
      </c>
      <c r="G5" s="43">
        <v>42400</v>
      </c>
    </row>
    <row r="6" spans="1:19" s="107" customFormat="1" x14ac:dyDescent="0.2">
      <c r="A6" s="218" t="s">
        <v>172</v>
      </c>
      <c r="B6" s="33">
        <f t="shared" ref="B6:G6" si="0">SUM(B$7+ B$8)</f>
        <v>473185184.55821002</v>
      </c>
      <c r="C6" s="33">
        <f t="shared" si="0"/>
        <v>515510833.07649994</v>
      </c>
      <c r="D6" s="33">
        <f t="shared" si="0"/>
        <v>584786570.94877005</v>
      </c>
      <c r="E6" s="33">
        <f t="shared" si="0"/>
        <v>1100833216.7026401</v>
      </c>
      <c r="F6" s="33">
        <f t="shared" si="0"/>
        <v>1571769268.7628</v>
      </c>
      <c r="G6" s="33">
        <f t="shared" si="0"/>
        <v>1645184552.6491001</v>
      </c>
    </row>
    <row r="7" spans="1:19" s="118" customFormat="1" x14ac:dyDescent="0.2">
      <c r="A7" s="229" t="s">
        <v>74</v>
      </c>
      <c r="B7" s="131">
        <v>357273867.18598002</v>
      </c>
      <c r="C7" s="131">
        <v>399218234.11786997</v>
      </c>
      <c r="D7" s="131">
        <v>480218629.43662</v>
      </c>
      <c r="E7" s="131">
        <v>947030469.14464998</v>
      </c>
      <c r="F7" s="131">
        <v>1333860711.06358</v>
      </c>
      <c r="G7" s="131">
        <v>1391965234.9158101</v>
      </c>
    </row>
    <row r="8" spans="1:19" s="118" customFormat="1" x14ac:dyDescent="0.2">
      <c r="A8" s="229" t="s">
        <v>114</v>
      </c>
      <c r="B8" s="131">
        <v>115911317.37222999</v>
      </c>
      <c r="C8" s="131">
        <v>116292598.95863</v>
      </c>
      <c r="D8" s="131">
        <v>104567941.51215</v>
      </c>
      <c r="E8" s="131">
        <v>153802747.55799001</v>
      </c>
      <c r="F8" s="131">
        <v>237908557.69922</v>
      </c>
      <c r="G8" s="131">
        <v>253219317.73328999</v>
      </c>
    </row>
    <row r="9" spans="1:19" x14ac:dyDescent="0.2"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</row>
    <row r="10" spans="1:19" x14ac:dyDescent="0.2">
      <c r="B10" s="67"/>
      <c r="C10" s="67"/>
      <c r="D10" s="67"/>
      <c r="E10" s="67"/>
      <c r="F10" s="67"/>
      <c r="G10" s="157" t="str">
        <f>VALUSD</f>
        <v>тис. дол. США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19" s="29" customFormat="1" x14ac:dyDescent="0.2">
      <c r="A11" s="53"/>
      <c r="B11" s="43">
        <v>40908</v>
      </c>
      <c r="C11" s="43">
        <v>41274</v>
      </c>
      <c r="D11" s="43">
        <v>41639</v>
      </c>
      <c r="E11" s="43">
        <v>42004</v>
      </c>
      <c r="F11" s="43">
        <v>42369</v>
      </c>
      <c r="G11" s="43">
        <v>42400</v>
      </c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</row>
    <row r="12" spans="1:19" s="213" customFormat="1" x14ac:dyDescent="0.2">
      <c r="A12" s="218" t="s">
        <v>172</v>
      </c>
      <c r="B12" s="33">
        <f t="shared" ref="B12:G12" si="1">SUM(B$13+ B$14)</f>
        <v>59223658.234119996</v>
      </c>
      <c r="C12" s="33">
        <f t="shared" si="1"/>
        <v>64495287.511390001</v>
      </c>
      <c r="D12" s="33">
        <f t="shared" si="1"/>
        <v>73162338.414949998</v>
      </c>
      <c r="E12" s="33">
        <f t="shared" si="1"/>
        <v>69811922.962929994</v>
      </c>
      <c r="F12" s="33">
        <f t="shared" si="1"/>
        <v>65488566.161959998</v>
      </c>
      <c r="G12" s="33">
        <f t="shared" si="1"/>
        <v>65410291.921959996</v>
      </c>
      <c r="H12" s="230"/>
      <c r="I12" s="230"/>
      <c r="J12" s="230"/>
      <c r="K12" s="230"/>
      <c r="L12" s="230"/>
      <c r="M12" s="230"/>
      <c r="N12" s="230"/>
      <c r="O12" s="230"/>
      <c r="P12" s="230"/>
      <c r="Q12" s="230"/>
    </row>
    <row r="13" spans="1:19" s="231" customFormat="1" x14ac:dyDescent="0.2">
      <c r="A13" s="229" t="s">
        <v>74</v>
      </c>
      <c r="B13" s="22">
        <v>44716246.612729996</v>
      </c>
      <c r="C13" s="22">
        <v>49945981.99904</v>
      </c>
      <c r="D13" s="22">
        <v>60079898.590879999</v>
      </c>
      <c r="E13" s="22">
        <v>60058160.629950002</v>
      </c>
      <c r="F13" s="22">
        <v>55575985.07835</v>
      </c>
      <c r="G13" s="22">
        <v>55342637.526189998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9" s="231" customFormat="1" x14ac:dyDescent="0.2">
      <c r="A14" s="229" t="s">
        <v>114</v>
      </c>
      <c r="B14" s="22">
        <v>14507411.62139</v>
      </c>
      <c r="C14" s="22">
        <v>14549305.51235</v>
      </c>
      <c r="D14" s="22">
        <v>13082439.824069999</v>
      </c>
      <c r="E14" s="22">
        <v>9753762.3329799995</v>
      </c>
      <c r="F14" s="22">
        <v>9912581.0836100001</v>
      </c>
      <c r="G14" s="22">
        <v>10067654.39577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 x14ac:dyDescent="0.2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1:19" s="234" customFormat="1" x14ac:dyDescent="0.2">
      <c r="G16" s="147" t="s">
        <v>67</v>
      </c>
    </row>
    <row r="17" spans="1:19" s="29" customFormat="1" x14ac:dyDescent="0.2">
      <c r="A17" s="53"/>
      <c r="B17" s="43">
        <v>40908</v>
      </c>
      <c r="C17" s="43">
        <v>41274</v>
      </c>
      <c r="D17" s="43">
        <v>41639</v>
      </c>
      <c r="E17" s="43">
        <v>42004</v>
      </c>
      <c r="F17" s="43">
        <v>42369</v>
      </c>
      <c r="G17" s="43">
        <v>42400</v>
      </c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</row>
    <row r="18" spans="1:19" s="213" customFormat="1" x14ac:dyDescent="0.2">
      <c r="A18" s="218" t="s">
        <v>172</v>
      </c>
      <c r="B18" s="33">
        <f t="shared" ref="B18:G18" si="2">SUM(B$19+ B$20)</f>
        <v>1</v>
      </c>
      <c r="C18" s="33">
        <f t="shared" si="2"/>
        <v>1</v>
      </c>
      <c r="D18" s="33">
        <f t="shared" si="2"/>
        <v>1</v>
      </c>
      <c r="E18" s="33">
        <f t="shared" si="2"/>
        <v>1</v>
      </c>
      <c r="F18" s="33">
        <f t="shared" si="2"/>
        <v>1</v>
      </c>
      <c r="G18" s="33">
        <f t="shared" si="2"/>
        <v>1</v>
      </c>
      <c r="H18" s="230"/>
      <c r="I18" s="230"/>
      <c r="J18" s="230"/>
      <c r="K18" s="230"/>
      <c r="L18" s="230"/>
      <c r="M18" s="230"/>
      <c r="N18" s="230"/>
      <c r="O18" s="230"/>
      <c r="P18" s="230"/>
      <c r="Q18" s="230"/>
    </row>
    <row r="19" spans="1:19" s="231" customFormat="1" x14ac:dyDescent="0.2">
      <c r="A19" s="229" t="s">
        <v>74</v>
      </c>
      <c r="B19" s="125">
        <v>0.75504000000000004</v>
      </c>
      <c r="C19" s="125">
        <v>0.77441300000000002</v>
      </c>
      <c r="D19" s="125">
        <v>0.82118599999999997</v>
      </c>
      <c r="E19" s="125">
        <v>0.86028499999999997</v>
      </c>
      <c r="F19" s="125">
        <v>0.84863599999999995</v>
      </c>
      <c r="G19" s="125">
        <v>0.84608499999999998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9" s="231" customFormat="1" x14ac:dyDescent="0.2">
      <c r="A20" s="229" t="s">
        <v>114</v>
      </c>
      <c r="B20" s="125">
        <v>0.24496000000000001</v>
      </c>
      <c r="C20" s="125">
        <v>0.22558700000000001</v>
      </c>
      <c r="D20" s="125">
        <v>0.178814</v>
      </c>
      <c r="E20" s="125">
        <v>0.13971500000000001</v>
      </c>
      <c r="F20" s="125">
        <v>0.151364</v>
      </c>
      <c r="G20" s="125">
        <v>0.153915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9" x14ac:dyDescent="0.2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1:19" x14ac:dyDescent="0.2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1:19" x14ac:dyDescent="0.2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19" x14ac:dyDescent="0.2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1:19" s="234" customFormat="1" x14ac:dyDescent="0.2"/>
    <row r="26" spans="1:19" x14ac:dyDescent="0.2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1:19" x14ac:dyDescent="0.2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19" x14ac:dyDescent="0.2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1:19" x14ac:dyDescent="0.2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1:19" x14ac:dyDescent="0.2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1:19" x14ac:dyDescent="0.2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1:19" x14ac:dyDescent="0.2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2:17" x14ac:dyDescent="0.2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2:17" x14ac:dyDescent="0.2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2:17" x14ac:dyDescent="0.2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2:17" x14ac:dyDescent="0.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2:17" x14ac:dyDescent="0.2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2:17" x14ac:dyDescent="0.2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2:17" x14ac:dyDescent="0.2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2:17" x14ac:dyDescent="0.2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2:17" x14ac:dyDescent="0.2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2:17" x14ac:dyDescent="0.2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2:17" x14ac:dyDescent="0.2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2:17" x14ac:dyDescent="0.2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2:17" x14ac:dyDescent="0.2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2:17" x14ac:dyDescent="0.2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2:17" x14ac:dyDescent="0.2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2:17" x14ac:dyDescent="0.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2:17" x14ac:dyDescent="0.2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2:17" x14ac:dyDescent="0.2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2:17" x14ac:dyDescent="0.2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 x14ac:dyDescent="0.2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2:17" x14ac:dyDescent="0.2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2:17" x14ac:dyDescent="0.2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2:17" x14ac:dyDescent="0.2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2:17" x14ac:dyDescent="0.2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2:17" x14ac:dyDescent="0.2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2:17" x14ac:dyDescent="0.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2:17" x14ac:dyDescent="0.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2:17" x14ac:dyDescent="0.2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2:17" x14ac:dyDescent="0.2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2:17" x14ac:dyDescent="0.2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2:17" x14ac:dyDescent="0.2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2:17" x14ac:dyDescent="0.2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2:17" x14ac:dyDescent="0.2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2:17" x14ac:dyDescent="0.2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2:17" x14ac:dyDescent="0.2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2:17" x14ac:dyDescent="0.2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2:17" x14ac:dyDescent="0.2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2:17" x14ac:dyDescent="0.2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2:17" x14ac:dyDescent="0.2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2:17" x14ac:dyDescent="0.2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2:17" x14ac:dyDescent="0.2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2:17" x14ac:dyDescent="0.2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2:17" x14ac:dyDescent="0.2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2:17" x14ac:dyDescent="0.2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2:17" x14ac:dyDescent="0.2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2:17" x14ac:dyDescent="0.2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2:17" x14ac:dyDescent="0.2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2:17" x14ac:dyDescent="0.2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2:17" x14ac:dyDescent="0.2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2:17" x14ac:dyDescent="0.2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2:17" x14ac:dyDescent="0.2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2:17" x14ac:dyDescent="0.2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2:17" x14ac:dyDescent="0.2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2:17" x14ac:dyDescent="0.2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2:17" x14ac:dyDescent="0.2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2:17" x14ac:dyDescent="0.2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2:17" x14ac:dyDescent="0.2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2:17" x14ac:dyDescent="0.2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2:17" x14ac:dyDescent="0.2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2:17" x14ac:dyDescent="0.2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2:17" x14ac:dyDescent="0.2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2:17" x14ac:dyDescent="0.2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2:17" x14ac:dyDescent="0.2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2:17" x14ac:dyDescent="0.2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2:17" x14ac:dyDescent="0.2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2:17" x14ac:dyDescent="0.2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2:17" x14ac:dyDescent="0.2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2:17" x14ac:dyDescent="0.2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2:17" x14ac:dyDescent="0.2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2:17" x14ac:dyDescent="0.2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2:17" x14ac:dyDescent="0.2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2:17" x14ac:dyDescent="0.2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2:17" x14ac:dyDescent="0.2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 x14ac:dyDescent="0.2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 x14ac:dyDescent="0.2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 x14ac:dyDescent="0.2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2:17" x14ac:dyDescent="0.2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2:17" x14ac:dyDescent="0.2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2:17" x14ac:dyDescent="0.2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</row>
    <row r="112" spans="2:17" x14ac:dyDescent="0.2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</row>
    <row r="113" spans="2:17" x14ac:dyDescent="0.2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2:17" x14ac:dyDescent="0.2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2:17" x14ac:dyDescent="0.2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2:17" x14ac:dyDescent="0.2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2:17" x14ac:dyDescent="0.2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</row>
    <row r="118" spans="2:17" x14ac:dyDescent="0.2"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</row>
    <row r="119" spans="2:17" x14ac:dyDescent="0.2"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</row>
    <row r="120" spans="2:17" x14ac:dyDescent="0.2"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</row>
    <row r="121" spans="2:17" x14ac:dyDescent="0.2"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</row>
    <row r="122" spans="2:17" x14ac:dyDescent="0.2"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2:17" x14ac:dyDescent="0.2"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</row>
    <row r="124" spans="2:17" x14ac:dyDescent="0.2"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</row>
    <row r="125" spans="2:17" x14ac:dyDescent="0.2"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</row>
    <row r="126" spans="2:17" x14ac:dyDescent="0.2"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</row>
    <row r="127" spans="2:17" x14ac:dyDescent="0.2"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</row>
    <row r="128" spans="2:17" x14ac:dyDescent="0.2"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</row>
    <row r="129" spans="2:17" x14ac:dyDescent="0.2"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</row>
    <row r="130" spans="2:17" x14ac:dyDescent="0.2"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</row>
    <row r="131" spans="2:17" x14ac:dyDescent="0.2"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</row>
    <row r="132" spans="2:17" x14ac:dyDescent="0.2"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</row>
    <row r="133" spans="2:17" x14ac:dyDescent="0.2"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</row>
    <row r="134" spans="2:17" x14ac:dyDescent="0.2"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</row>
    <row r="135" spans="2:17" x14ac:dyDescent="0.2"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</row>
    <row r="136" spans="2:17" x14ac:dyDescent="0.2"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</row>
    <row r="137" spans="2:17" x14ac:dyDescent="0.2"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</row>
    <row r="138" spans="2:17" x14ac:dyDescent="0.2"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</row>
    <row r="139" spans="2:17" x14ac:dyDescent="0.2"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</row>
    <row r="140" spans="2:17" x14ac:dyDescent="0.2"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</row>
    <row r="141" spans="2:17" x14ac:dyDescent="0.2"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</row>
    <row r="142" spans="2:17" x14ac:dyDescent="0.2"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</row>
    <row r="143" spans="2:17" x14ac:dyDescent="0.2"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</row>
    <row r="144" spans="2:17" x14ac:dyDescent="0.2"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</row>
    <row r="145" spans="2:17" x14ac:dyDescent="0.2"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</row>
    <row r="146" spans="2:17" x14ac:dyDescent="0.2"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</row>
    <row r="147" spans="2:17" x14ac:dyDescent="0.2"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</row>
    <row r="148" spans="2:17" x14ac:dyDescent="0.2"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</row>
    <row r="149" spans="2:17" x14ac:dyDescent="0.2"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</row>
    <row r="150" spans="2:17" x14ac:dyDescent="0.2"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</row>
    <row r="151" spans="2:17" x14ac:dyDescent="0.2"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</row>
    <row r="152" spans="2:17" x14ac:dyDescent="0.2"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</row>
    <row r="153" spans="2:17" x14ac:dyDescent="0.2"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</row>
    <row r="154" spans="2:17" x14ac:dyDescent="0.2"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</row>
    <row r="155" spans="2:17" x14ac:dyDescent="0.2"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</row>
    <row r="156" spans="2:17" x14ac:dyDescent="0.2"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</row>
    <row r="157" spans="2:17" x14ac:dyDescent="0.2"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</row>
    <row r="158" spans="2:17" x14ac:dyDescent="0.2"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</row>
    <row r="159" spans="2:17" x14ac:dyDescent="0.2"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</row>
    <row r="160" spans="2:17" x14ac:dyDescent="0.2"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</row>
    <row r="161" spans="2:17" x14ac:dyDescent="0.2"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</row>
    <row r="162" spans="2:17" x14ac:dyDescent="0.2"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</row>
    <row r="163" spans="2:17" x14ac:dyDescent="0.2"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</row>
    <row r="164" spans="2:17" x14ac:dyDescent="0.2"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</row>
    <row r="165" spans="2:17" x14ac:dyDescent="0.2"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</row>
    <row r="166" spans="2:17" x14ac:dyDescent="0.2"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</row>
    <row r="167" spans="2:17" x14ac:dyDescent="0.2"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</row>
    <row r="168" spans="2:17" x14ac:dyDescent="0.2"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</row>
    <row r="169" spans="2:17" x14ac:dyDescent="0.2"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</row>
    <row r="170" spans="2:17" x14ac:dyDescent="0.2"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</row>
    <row r="171" spans="2:17" x14ac:dyDescent="0.2"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</row>
    <row r="172" spans="2:17" x14ac:dyDescent="0.2"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</row>
    <row r="173" spans="2:17" x14ac:dyDescent="0.2"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</row>
    <row r="174" spans="2:17" x14ac:dyDescent="0.2"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</row>
    <row r="175" spans="2:17" x14ac:dyDescent="0.2"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</row>
    <row r="176" spans="2:17" x14ac:dyDescent="0.2"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</row>
    <row r="177" spans="2:17" x14ac:dyDescent="0.2"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</row>
    <row r="178" spans="2:17" x14ac:dyDescent="0.2"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</row>
    <row r="179" spans="2:17" x14ac:dyDescent="0.2"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</row>
    <row r="180" spans="2:17" x14ac:dyDescent="0.2"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</row>
    <row r="181" spans="2:17" x14ac:dyDescent="0.2"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</row>
    <row r="182" spans="2:17" x14ac:dyDescent="0.2"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</row>
    <row r="183" spans="2:17" x14ac:dyDescent="0.2"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</row>
    <row r="184" spans="2:17" x14ac:dyDescent="0.2"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</row>
    <row r="185" spans="2:17" x14ac:dyDescent="0.2"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</row>
    <row r="186" spans="2:17" x14ac:dyDescent="0.2"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</row>
    <row r="187" spans="2:17" x14ac:dyDescent="0.2"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</row>
    <row r="188" spans="2:17" x14ac:dyDescent="0.2"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</row>
    <row r="189" spans="2:17" x14ac:dyDescent="0.2"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</row>
    <row r="190" spans="2:17" x14ac:dyDescent="0.2"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</row>
    <row r="191" spans="2:17" x14ac:dyDescent="0.2"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</row>
    <row r="192" spans="2:17" x14ac:dyDescent="0.2"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</row>
    <row r="193" spans="2:17" x14ac:dyDescent="0.2"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</row>
    <row r="194" spans="2:17" x14ac:dyDescent="0.2"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</row>
    <row r="195" spans="2:17" x14ac:dyDescent="0.2"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</row>
    <row r="196" spans="2:17" x14ac:dyDescent="0.2"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</row>
    <row r="197" spans="2:17" x14ac:dyDescent="0.2"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</row>
    <row r="198" spans="2:17" x14ac:dyDescent="0.2"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</row>
    <row r="199" spans="2:17" x14ac:dyDescent="0.2"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</row>
    <row r="200" spans="2:17" x14ac:dyDescent="0.2"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</row>
    <row r="201" spans="2:17" x14ac:dyDescent="0.2"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</row>
    <row r="202" spans="2:17" x14ac:dyDescent="0.2"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</row>
    <row r="203" spans="2:17" x14ac:dyDescent="0.2"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</row>
    <row r="204" spans="2:17" x14ac:dyDescent="0.2"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</row>
    <row r="205" spans="2:17" x14ac:dyDescent="0.2"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</row>
    <row r="206" spans="2:17" x14ac:dyDescent="0.2"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</row>
    <row r="207" spans="2:17" x14ac:dyDescent="0.2"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</row>
    <row r="208" spans="2:17" x14ac:dyDescent="0.2"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</row>
    <row r="209" spans="2:17" x14ac:dyDescent="0.2"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</row>
    <row r="210" spans="2:17" x14ac:dyDescent="0.2"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</row>
    <row r="211" spans="2:17" x14ac:dyDescent="0.2"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</row>
    <row r="212" spans="2:17" x14ac:dyDescent="0.2"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</row>
    <row r="213" spans="2:17" x14ac:dyDescent="0.2"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</row>
    <row r="214" spans="2:17" x14ac:dyDescent="0.2"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</row>
    <row r="215" spans="2:17" x14ac:dyDescent="0.2"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</row>
    <row r="216" spans="2:17" x14ac:dyDescent="0.2"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</row>
    <row r="217" spans="2:17" x14ac:dyDescent="0.2"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</row>
    <row r="218" spans="2:17" x14ac:dyDescent="0.2"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</row>
    <row r="219" spans="2:17" x14ac:dyDescent="0.2"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</row>
    <row r="220" spans="2:17" x14ac:dyDescent="0.2"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</row>
    <row r="221" spans="2:17" x14ac:dyDescent="0.2"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</row>
    <row r="222" spans="2:17" x14ac:dyDescent="0.2"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</row>
    <row r="223" spans="2:17" x14ac:dyDescent="0.2"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</row>
    <row r="224" spans="2:17" x14ac:dyDescent="0.2"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</row>
    <row r="225" spans="2:17" x14ac:dyDescent="0.2"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</row>
    <row r="226" spans="2:17" x14ac:dyDescent="0.2"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</row>
    <row r="227" spans="2:17" x14ac:dyDescent="0.2"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</row>
    <row r="228" spans="2:17" x14ac:dyDescent="0.2"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</row>
    <row r="229" spans="2:17" x14ac:dyDescent="0.2"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</row>
    <row r="230" spans="2:17" x14ac:dyDescent="0.2"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</row>
    <row r="231" spans="2:17" x14ac:dyDescent="0.2"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</row>
    <row r="232" spans="2:17" x14ac:dyDescent="0.2"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</row>
    <row r="233" spans="2:17" x14ac:dyDescent="0.2"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</row>
    <row r="234" spans="2:17" x14ac:dyDescent="0.2"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</row>
    <row r="235" spans="2:17" x14ac:dyDescent="0.2"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</row>
    <row r="236" spans="2:17" x14ac:dyDescent="0.2"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</row>
    <row r="237" spans="2:17" x14ac:dyDescent="0.2"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</row>
    <row r="238" spans="2:17" x14ac:dyDescent="0.2"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</row>
    <row r="239" spans="2:17" x14ac:dyDescent="0.2"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</row>
    <row r="240" spans="2:17" x14ac:dyDescent="0.2"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</row>
    <row r="241" spans="2:17" x14ac:dyDescent="0.2"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</row>
    <row r="242" spans="2:17" x14ac:dyDescent="0.2"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</row>
    <row r="243" spans="2:17" x14ac:dyDescent="0.2"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</row>
    <row r="244" spans="2:17" x14ac:dyDescent="0.2"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</row>
    <row r="245" spans="2:17" x14ac:dyDescent="0.2"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</row>
    <row r="246" spans="2:17" x14ac:dyDescent="0.2"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</row>
    <row r="247" spans="2:17" x14ac:dyDescent="0.2"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5" sqref="A5"/>
    </sheetView>
  </sheetViews>
  <sheetFormatPr defaultRowHeight="12.75" outlineLevelRow="3" x14ac:dyDescent="0.2"/>
  <cols>
    <col min="1" max="1" width="60.28515625" style="50" customWidth="1"/>
    <col min="2" max="4" width="12.7109375" style="69" customWidth="1"/>
    <col min="5" max="7" width="14.42578125" style="69" customWidth="1"/>
    <col min="8" max="16384" width="9.140625" style="50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x14ac:dyDescent="0.2">
      <c r="A3" s="167"/>
    </row>
    <row r="4" spans="1:19" s="157" customFormat="1" x14ac:dyDescent="0.2">
      <c r="B4" s="228"/>
      <c r="C4" s="228"/>
      <c r="D4" s="228"/>
      <c r="E4" s="228"/>
      <c r="F4" s="228"/>
      <c r="G4" s="228" t="s">
        <v>189</v>
      </c>
    </row>
    <row r="5" spans="1:19" s="152" customFormat="1" x14ac:dyDescent="0.2">
      <c r="A5" s="53"/>
      <c r="B5" s="43">
        <v>40908</v>
      </c>
      <c r="C5" s="43">
        <v>41274</v>
      </c>
      <c r="D5" s="43">
        <v>41639</v>
      </c>
      <c r="E5" s="43">
        <v>42004</v>
      </c>
      <c r="F5" s="43">
        <v>42369</v>
      </c>
      <c r="G5" s="43">
        <v>42400</v>
      </c>
    </row>
    <row r="6" spans="1:19" s="107" customFormat="1" ht="31.5" x14ac:dyDescent="0.2">
      <c r="A6" s="74" t="s">
        <v>172</v>
      </c>
      <c r="B6" s="15">
        <f t="shared" ref="B6:G6" si="0">B$7+B$65</f>
        <v>473185.18455820996</v>
      </c>
      <c r="C6" s="15">
        <f t="shared" si="0"/>
        <v>515510.83307649998</v>
      </c>
      <c r="D6" s="15">
        <f t="shared" si="0"/>
        <v>584786.57094877004</v>
      </c>
      <c r="E6" s="15">
        <f t="shared" si="0"/>
        <v>1100833.2167026401</v>
      </c>
      <c r="F6" s="15">
        <f t="shared" si="0"/>
        <v>1571769.2687627999</v>
      </c>
      <c r="G6" s="15">
        <f t="shared" si="0"/>
        <v>1645184.5526490998</v>
      </c>
    </row>
    <row r="7" spans="1:19" s="238" customFormat="1" ht="15" x14ac:dyDescent="0.2">
      <c r="A7" s="270" t="s">
        <v>74</v>
      </c>
      <c r="B7" s="271">
        <f t="shared" ref="B7:G7" si="1">B$8+B$33</f>
        <v>357273.86718597997</v>
      </c>
      <c r="C7" s="271">
        <f t="shared" si="1"/>
        <v>399218.23411786999</v>
      </c>
      <c r="D7" s="271">
        <f t="shared" si="1"/>
        <v>480218.62943661999</v>
      </c>
      <c r="E7" s="271">
        <f t="shared" si="1"/>
        <v>947030.46914465004</v>
      </c>
      <c r="F7" s="271">
        <f t="shared" si="1"/>
        <v>1333860.7110635799</v>
      </c>
      <c r="G7" s="271">
        <f t="shared" si="1"/>
        <v>1391965.2349158099</v>
      </c>
    </row>
    <row r="8" spans="1:19" s="215" customFormat="1" ht="15" outlineLevel="1" x14ac:dyDescent="0.2">
      <c r="A8" s="272" t="s">
        <v>50</v>
      </c>
      <c r="B8" s="273">
        <f t="shared" ref="B8:G8" si="2">B$9+B$31</f>
        <v>161467.00626482</v>
      </c>
      <c r="C8" s="273">
        <f t="shared" si="2"/>
        <v>190299.29770604</v>
      </c>
      <c r="D8" s="273">
        <f t="shared" si="2"/>
        <v>256959.57565806</v>
      </c>
      <c r="E8" s="273">
        <f t="shared" si="2"/>
        <v>461003.62280238996</v>
      </c>
      <c r="F8" s="273">
        <f t="shared" si="2"/>
        <v>508001.12311178993</v>
      </c>
      <c r="G8" s="273">
        <f t="shared" si="2"/>
        <v>528455.98880620999</v>
      </c>
    </row>
    <row r="9" spans="1:19" s="166" customFormat="1" ht="25.5" outlineLevel="2" collapsed="1" x14ac:dyDescent="0.2">
      <c r="A9" s="274" t="s">
        <v>130</v>
      </c>
      <c r="B9" s="123">
        <f t="shared" ref="B9:G9" si="3">SUM(B$10:B$30)</f>
        <v>158292.9457248</v>
      </c>
      <c r="C9" s="123">
        <f t="shared" si="3"/>
        <v>187257.48968850001</v>
      </c>
      <c r="D9" s="123">
        <f t="shared" si="3"/>
        <v>254050.02016300001</v>
      </c>
      <c r="E9" s="123">
        <f t="shared" si="3"/>
        <v>458226.31982980995</v>
      </c>
      <c r="F9" s="123">
        <f t="shared" si="3"/>
        <v>505356.07266168995</v>
      </c>
      <c r="G9" s="123">
        <f t="shared" si="3"/>
        <v>525810.93835611001</v>
      </c>
    </row>
    <row r="10" spans="1:19" s="118" customFormat="1" hidden="1" outlineLevel="3" x14ac:dyDescent="0.2">
      <c r="A10" s="75" t="s">
        <v>52</v>
      </c>
      <c r="B10" s="131">
        <v>0</v>
      </c>
      <c r="C10" s="131">
        <v>826.23241350000001</v>
      </c>
      <c r="D10" s="131">
        <v>1598.6</v>
      </c>
      <c r="E10" s="131">
        <v>88.426000000000002</v>
      </c>
      <c r="F10" s="131">
        <v>98.638000000000005</v>
      </c>
      <c r="G10" s="131">
        <v>99.6</v>
      </c>
    </row>
    <row r="11" spans="1:19" hidden="1" outlineLevel="3" x14ac:dyDescent="0.2">
      <c r="A11" s="14" t="s">
        <v>182</v>
      </c>
      <c r="B11" s="90">
        <v>0</v>
      </c>
      <c r="C11" s="90">
        <v>0</v>
      </c>
      <c r="D11" s="90">
        <v>2360.9777949999998</v>
      </c>
      <c r="E11" s="90">
        <v>0</v>
      </c>
      <c r="F11" s="90">
        <v>0</v>
      </c>
      <c r="G11" s="90">
        <v>0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</row>
    <row r="12" spans="1:19" hidden="1" outlineLevel="3" x14ac:dyDescent="0.2">
      <c r="A12" s="14" t="s">
        <v>161</v>
      </c>
      <c r="B12" s="90">
        <v>15412.189</v>
      </c>
      <c r="C12" s="90">
        <v>15412.189</v>
      </c>
      <c r="D12" s="90">
        <v>15742.189</v>
      </c>
      <c r="E12" s="90">
        <v>50254.464999999997</v>
      </c>
      <c r="F12" s="90">
        <v>60558.463000000003</v>
      </c>
      <c r="G12" s="90">
        <v>60558.463000000003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1:19" hidden="1" outlineLevel="3" x14ac:dyDescent="0.2">
      <c r="A13" s="14" t="s">
        <v>44</v>
      </c>
      <c r="B13" s="90">
        <v>3849.9810000000002</v>
      </c>
      <c r="C13" s="90">
        <v>3849.9810000000002</v>
      </c>
      <c r="D13" s="90">
        <v>3849.9810000000002</v>
      </c>
      <c r="E13" s="90">
        <v>3849.9810000000002</v>
      </c>
      <c r="F13" s="90">
        <v>38882.981</v>
      </c>
      <c r="G13" s="90">
        <v>38882.981</v>
      </c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19" hidden="1" outlineLevel="3" x14ac:dyDescent="0.2">
      <c r="A14" s="14" t="s">
        <v>72</v>
      </c>
      <c r="B14" s="90">
        <v>4628.7530952000006</v>
      </c>
      <c r="C14" s="90">
        <v>14392.811129000002</v>
      </c>
      <c r="D14" s="90">
        <v>2958.7167999999997</v>
      </c>
      <c r="E14" s="90">
        <v>7337.8894800000007</v>
      </c>
      <c r="F14" s="90">
        <v>8283.7102117199993</v>
      </c>
      <c r="G14" s="90">
        <v>8781.0073115100004</v>
      </c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1:19" hidden="1" outlineLevel="3" x14ac:dyDescent="0.2">
      <c r="A15" s="14" t="s">
        <v>121</v>
      </c>
      <c r="B15" s="90">
        <v>1500</v>
      </c>
      <c r="C15" s="90">
        <v>1500</v>
      </c>
      <c r="D15" s="90">
        <v>1500</v>
      </c>
      <c r="E15" s="90">
        <v>1500</v>
      </c>
      <c r="F15" s="90">
        <v>1500</v>
      </c>
      <c r="G15" s="90">
        <v>1500</v>
      </c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1:19" hidden="1" outlineLevel="3" x14ac:dyDescent="0.2">
      <c r="A16" s="14" t="s">
        <v>178</v>
      </c>
      <c r="B16" s="90">
        <v>0</v>
      </c>
      <c r="C16" s="90">
        <v>0</v>
      </c>
      <c r="D16" s="90">
        <v>0</v>
      </c>
      <c r="E16" s="90">
        <v>2617.63</v>
      </c>
      <c r="F16" s="90">
        <v>2617.63</v>
      </c>
      <c r="G16" s="90">
        <v>2617.63</v>
      </c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spans="1:17" hidden="1" outlineLevel="3" x14ac:dyDescent="0.2">
      <c r="A17" s="14" t="s">
        <v>76</v>
      </c>
      <c r="B17" s="90">
        <v>0</v>
      </c>
      <c r="C17" s="90">
        <v>0</v>
      </c>
      <c r="D17" s="90">
        <v>0</v>
      </c>
      <c r="E17" s="90">
        <v>3250</v>
      </c>
      <c r="F17" s="90">
        <v>3250</v>
      </c>
      <c r="G17" s="90">
        <v>3250</v>
      </c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1:17" hidden="1" outlineLevel="3" x14ac:dyDescent="0.2">
      <c r="A18" s="14" t="s">
        <v>142</v>
      </c>
      <c r="B18" s="90">
        <v>0</v>
      </c>
      <c r="C18" s="90">
        <v>0</v>
      </c>
      <c r="D18" s="90">
        <v>0</v>
      </c>
      <c r="E18" s="90">
        <v>15848.84</v>
      </c>
      <c r="F18" s="90">
        <v>15848.84</v>
      </c>
      <c r="G18" s="90">
        <v>15848.84</v>
      </c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1:17" hidden="1" outlineLevel="3" x14ac:dyDescent="0.2">
      <c r="A19" s="14" t="s">
        <v>140</v>
      </c>
      <c r="B19" s="90">
        <v>2100</v>
      </c>
      <c r="C19" s="90">
        <v>5709.0358230000002</v>
      </c>
      <c r="D19" s="90">
        <v>2803.4248550000002</v>
      </c>
      <c r="E19" s="90">
        <v>769.31631999999991</v>
      </c>
      <c r="F19" s="90">
        <v>1048.92516</v>
      </c>
      <c r="G19" s="90">
        <v>1096.91896</v>
      </c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1:17" hidden="1" outlineLevel="3" x14ac:dyDescent="0.2">
      <c r="A20" s="14" t="s">
        <v>132</v>
      </c>
      <c r="B20" s="90">
        <v>6544.268</v>
      </c>
      <c r="C20" s="90">
        <v>11078.361602000001</v>
      </c>
      <c r="D20" s="90">
        <v>20370.806241000002</v>
      </c>
      <c r="E20" s="90">
        <v>40907.373574390003</v>
      </c>
      <c r="F20" s="90">
        <v>21910.342335999998</v>
      </c>
      <c r="G20" s="90">
        <v>34250.909828219999</v>
      </c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1:17" hidden="1" outlineLevel="3" x14ac:dyDescent="0.2">
      <c r="A21" s="14" t="s">
        <v>136</v>
      </c>
      <c r="B21" s="90">
        <v>650</v>
      </c>
      <c r="C21" s="90">
        <v>0</v>
      </c>
      <c r="D21" s="90">
        <v>0</v>
      </c>
      <c r="E21" s="90">
        <v>0</v>
      </c>
      <c r="F21" s="90">
        <v>0</v>
      </c>
      <c r="G21" s="90">
        <v>0</v>
      </c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1:17" hidden="1" outlineLevel="3" x14ac:dyDescent="0.2">
      <c r="A22" s="14" t="s">
        <v>0</v>
      </c>
      <c r="B22" s="90">
        <v>28905.563999999998</v>
      </c>
      <c r="C22" s="90">
        <v>28454.277420999999</v>
      </c>
      <c r="D22" s="90">
        <v>34656.496490999998</v>
      </c>
      <c r="E22" s="90">
        <v>46585.054805569998</v>
      </c>
      <c r="F22" s="90">
        <v>43377.236129329998</v>
      </c>
      <c r="G22" s="90">
        <v>36344.621793209997</v>
      </c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1:17" hidden="1" outlineLevel="3" x14ac:dyDescent="0.2">
      <c r="A23" s="14" t="s">
        <v>86</v>
      </c>
      <c r="B23" s="90">
        <v>1598.269</v>
      </c>
      <c r="C23" s="90">
        <v>1598.269</v>
      </c>
      <c r="D23" s="90">
        <v>6518.1647000000003</v>
      </c>
      <c r="E23" s="90">
        <v>2922.1828599999999</v>
      </c>
      <c r="F23" s="90">
        <v>3845.1067200000002</v>
      </c>
      <c r="G23" s="90">
        <v>4029.2830400000003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17" hidden="1" outlineLevel="3" x14ac:dyDescent="0.2">
      <c r="A24" s="14" t="s">
        <v>152</v>
      </c>
      <c r="B24" s="90">
        <v>27440.748399999997</v>
      </c>
      <c r="C24" s="90">
        <v>32665.693299999999</v>
      </c>
      <c r="D24" s="90">
        <v>75317.38528100001</v>
      </c>
      <c r="E24" s="90">
        <v>131379.77278984999</v>
      </c>
      <c r="F24" s="90">
        <v>160233.81210464</v>
      </c>
      <c r="G24" s="90">
        <v>160325.77542317001</v>
      </c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1:17" hidden="1" outlineLevel="3" x14ac:dyDescent="0.2">
      <c r="A25" s="14" t="s">
        <v>39</v>
      </c>
      <c r="B25" s="90">
        <v>2065.2246255999999</v>
      </c>
      <c r="C25" s="90">
        <v>0</v>
      </c>
      <c r="D25" s="90">
        <v>553.79</v>
      </c>
      <c r="E25" s="90">
        <v>170</v>
      </c>
      <c r="F25" s="90">
        <v>0</v>
      </c>
      <c r="G25" s="90">
        <v>50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1:17" hidden="1" outlineLevel="3" x14ac:dyDescent="0.2">
      <c r="A26" s="14" t="s">
        <v>28</v>
      </c>
      <c r="B26" s="90">
        <v>9500</v>
      </c>
      <c r="C26" s="90">
        <v>9500</v>
      </c>
      <c r="D26" s="90">
        <v>9500</v>
      </c>
      <c r="E26" s="90">
        <v>27100</v>
      </c>
      <c r="F26" s="90">
        <v>27100</v>
      </c>
      <c r="G26" s="90">
        <v>27100</v>
      </c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1:17" hidden="1" outlineLevel="3" x14ac:dyDescent="0.2">
      <c r="A27" s="14" t="s">
        <v>109</v>
      </c>
      <c r="B27" s="90">
        <v>24539.001</v>
      </c>
      <c r="C27" s="90">
        <v>33095.042000000001</v>
      </c>
      <c r="D27" s="90">
        <v>47143.891000000003</v>
      </c>
      <c r="E27" s="90">
        <v>54624.790999999997</v>
      </c>
      <c r="F27" s="90">
        <v>48624.790999999997</v>
      </c>
      <c r="G27" s="90">
        <v>48624.790999999997</v>
      </c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17" hidden="1" outlineLevel="3" x14ac:dyDescent="0.2">
      <c r="A28" s="14" t="s">
        <v>169</v>
      </c>
      <c r="B28" s="90">
        <v>14301.198</v>
      </c>
      <c r="C28" s="90">
        <v>14301.198</v>
      </c>
      <c r="D28" s="90">
        <v>14301.198</v>
      </c>
      <c r="E28" s="90">
        <v>31301.198</v>
      </c>
      <c r="F28" s="90">
        <v>31301.198</v>
      </c>
      <c r="G28" s="90">
        <v>31301.198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1:17" hidden="1" outlineLevel="3" x14ac:dyDescent="0.2">
      <c r="A29" s="14" t="s">
        <v>2</v>
      </c>
      <c r="B29" s="90">
        <v>383.35060399999998</v>
      </c>
      <c r="C29" s="90">
        <v>0</v>
      </c>
      <c r="D29" s="90">
        <v>0</v>
      </c>
      <c r="E29" s="90">
        <v>845</v>
      </c>
      <c r="F29" s="90">
        <v>0</v>
      </c>
      <c r="G29" s="90">
        <v>0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1:17" hidden="1" outlineLevel="3" x14ac:dyDescent="0.2">
      <c r="A30" s="14" t="s">
        <v>56</v>
      </c>
      <c r="B30" s="90">
        <v>14874.398999999999</v>
      </c>
      <c r="C30" s="90">
        <v>14874.398999999999</v>
      </c>
      <c r="D30" s="90">
        <v>14874.398999999999</v>
      </c>
      <c r="E30" s="90">
        <v>36874.398999999998</v>
      </c>
      <c r="F30" s="90">
        <v>36874.398999999998</v>
      </c>
      <c r="G30" s="90">
        <v>51148.919000000002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1:17" ht="25.5" outlineLevel="2" collapsed="1" x14ac:dyDescent="0.2">
      <c r="A31" s="249" t="s">
        <v>8</v>
      </c>
      <c r="B31" s="123">
        <f t="shared" ref="B31:G31" si="4">SUM(B$32:B$32)</f>
        <v>3174.0605400200002</v>
      </c>
      <c r="C31" s="123">
        <f t="shared" si="4"/>
        <v>3041.80801754</v>
      </c>
      <c r="D31" s="123">
        <f t="shared" si="4"/>
        <v>2909.5554950599999</v>
      </c>
      <c r="E31" s="123">
        <f t="shared" si="4"/>
        <v>2777.3029725799997</v>
      </c>
      <c r="F31" s="123">
        <f t="shared" si="4"/>
        <v>2645.0504501</v>
      </c>
      <c r="G31" s="123">
        <f t="shared" si="4"/>
        <v>2645.0504501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1:17" hidden="1" outlineLevel="3" x14ac:dyDescent="0.2">
      <c r="A32" s="14" t="s">
        <v>97</v>
      </c>
      <c r="B32" s="90">
        <v>3174.0605400200002</v>
      </c>
      <c r="C32" s="90">
        <v>3041.80801754</v>
      </c>
      <c r="D32" s="90">
        <v>2909.5554950599999</v>
      </c>
      <c r="E32" s="90">
        <v>2777.3029725799997</v>
      </c>
      <c r="F32" s="90">
        <v>2645.0504501</v>
      </c>
      <c r="G32" s="90">
        <v>2645.0504501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1:17" ht="15" outlineLevel="1" x14ac:dyDescent="0.2">
      <c r="A33" s="272" t="s">
        <v>80</v>
      </c>
      <c r="B33" s="273">
        <f t="shared" ref="B33:G33" si="5">B$34+B$41+B$49+B$52+B$63</f>
        <v>195806.86092116</v>
      </c>
      <c r="C33" s="273">
        <f t="shared" si="5"/>
        <v>208918.93641182999</v>
      </c>
      <c r="D33" s="273">
        <f t="shared" si="5"/>
        <v>223259.05377855999</v>
      </c>
      <c r="E33" s="273">
        <f t="shared" si="5"/>
        <v>486026.84634226002</v>
      </c>
      <c r="F33" s="273">
        <f t="shared" si="5"/>
        <v>825859.58795178996</v>
      </c>
      <c r="G33" s="273">
        <f t="shared" si="5"/>
        <v>863509.24610959995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1:17" ht="25.5" outlineLevel="2" collapsed="1" x14ac:dyDescent="0.2">
      <c r="A34" s="249" t="s">
        <v>143</v>
      </c>
      <c r="B34" s="123">
        <f t="shared" ref="B34:G34" si="6">SUM(B$35:B$40)</f>
        <v>84344.831914139999</v>
      </c>
      <c r="C34" s="123">
        <f t="shared" si="6"/>
        <v>80097.203051980003</v>
      </c>
      <c r="D34" s="123">
        <f t="shared" si="6"/>
        <v>61903.650087089991</v>
      </c>
      <c r="E34" s="123">
        <f t="shared" si="6"/>
        <v>169089.90330626004</v>
      </c>
      <c r="F34" s="123">
        <f t="shared" si="6"/>
        <v>337038.40088392003</v>
      </c>
      <c r="G34" s="123">
        <f t="shared" si="6"/>
        <v>351440.10413396003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1:17" hidden="1" outlineLevel="3" x14ac:dyDescent="0.2">
      <c r="A35" s="14" t="s">
        <v>29</v>
      </c>
      <c r="B35" s="90">
        <v>0</v>
      </c>
      <c r="C35" s="90">
        <v>0</v>
      </c>
      <c r="D35" s="90">
        <v>0</v>
      </c>
      <c r="E35" s="90">
        <v>26156.75488</v>
      </c>
      <c r="F35" s="90">
        <v>57953.115090000007</v>
      </c>
      <c r="G35" s="90">
        <v>60604.772539999998</v>
      </c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1:17" hidden="1" outlineLevel="3" x14ac:dyDescent="0.2">
      <c r="A36" s="14" t="s">
        <v>98</v>
      </c>
      <c r="B36" s="90">
        <v>3553.4168591900002</v>
      </c>
      <c r="C36" s="90">
        <v>4266.7356564000002</v>
      </c>
      <c r="D36" s="90">
        <v>4766.6457536099997</v>
      </c>
      <c r="E36" s="90">
        <v>9368.9811106899997</v>
      </c>
      <c r="F36" s="90">
        <v>13973.15577781</v>
      </c>
      <c r="G36" s="90">
        <v>14696.612976330001</v>
      </c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1:17" hidden="1" outlineLevel="3" x14ac:dyDescent="0.2">
      <c r="A37" s="14" t="s">
        <v>77</v>
      </c>
      <c r="B37" s="90">
        <v>2059.6106</v>
      </c>
      <c r="C37" s="90">
        <v>3203.3002880000004</v>
      </c>
      <c r="D37" s="90">
        <v>4283.1345544100004</v>
      </c>
      <c r="E37" s="90">
        <v>7652.9919443499994</v>
      </c>
      <c r="F37" s="90">
        <v>12136.79818308</v>
      </c>
      <c r="G37" s="90">
        <v>12692.120037160001</v>
      </c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1:17" hidden="1" outlineLevel="3" x14ac:dyDescent="0.2">
      <c r="A38" s="14" t="s">
        <v>66</v>
      </c>
      <c r="B38" s="90">
        <v>24084.69396995</v>
      </c>
      <c r="C38" s="90">
        <v>24233.517043200001</v>
      </c>
      <c r="D38" s="90">
        <v>24539.548446559998</v>
      </c>
      <c r="E38" s="90">
        <v>68318.982284140002</v>
      </c>
      <c r="F38" s="90">
        <v>124747.12580344001</v>
      </c>
      <c r="G38" s="90">
        <v>129575.87763198001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1:17" hidden="1" outlineLevel="3" x14ac:dyDescent="0.2">
      <c r="A39" s="14" t="s">
        <v>94</v>
      </c>
      <c r="B39" s="90">
        <v>54647.110484999997</v>
      </c>
      <c r="C39" s="90">
        <v>48393.650064379995</v>
      </c>
      <c r="D39" s="90">
        <v>28314.321332509997</v>
      </c>
      <c r="E39" s="90">
        <v>57585.097236879999</v>
      </c>
      <c r="F39" s="90">
        <v>128207.69715962</v>
      </c>
      <c r="G39" s="90">
        <v>133849.22844747998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1:17" hidden="1" outlineLevel="3" x14ac:dyDescent="0.2">
      <c r="A40" s="14" t="s">
        <v>23</v>
      </c>
      <c r="B40" s="90">
        <v>0</v>
      </c>
      <c r="C40" s="90">
        <v>0</v>
      </c>
      <c r="D40" s="90">
        <v>0</v>
      </c>
      <c r="E40" s="90">
        <v>7.0958502000000001</v>
      </c>
      <c r="F40" s="90">
        <v>20.508869969999999</v>
      </c>
      <c r="G40" s="90">
        <v>21.492501010000002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1:17" ht="25.5" outlineLevel="2" collapsed="1" x14ac:dyDescent="0.2">
      <c r="A41" s="249" t="s">
        <v>4</v>
      </c>
      <c r="B41" s="123">
        <f t="shared" ref="B41:G41" si="7">SUM(B$42:B$48)</f>
        <v>10720.93919981</v>
      </c>
      <c r="C41" s="123">
        <f t="shared" si="7"/>
        <v>9099.5013746799996</v>
      </c>
      <c r="D41" s="123">
        <f t="shared" si="7"/>
        <v>7278.9285748700013</v>
      </c>
      <c r="E41" s="123">
        <f t="shared" si="7"/>
        <v>16372.261708800001</v>
      </c>
      <c r="F41" s="123">
        <f t="shared" si="7"/>
        <v>32708.527153449999</v>
      </c>
      <c r="G41" s="123">
        <f t="shared" si="7"/>
        <v>34242.409410929999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1:17" hidden="1" outlineLevel="3" x14ac:dyDescent="0.2">
      <c r="A42" s="14" t="s">
        <v>106</v>
      </c>
      <c r="B42" s="90">
        <v>166.89049965999999</v>
      </c>
      <c r="C42" s="90">
        <v>84.649745980000006</v>
      </c>
      <c r="D42" s="90">
        <v>0</v>
      </c>
      <c r="E42" s="90">
        <v>0</v>
      </c>
      <c r="F42" s="90">
        <v>0</v>
      </c>
      <c r="G42" s="90">
        <v>0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1:17" hidden="1" outlineLevel="3" x14ac:dyDescent="0.2">
      <c r="A43" s="14" t="s">
        <v>103</v>
      </c>
      <c r="B43" s="90">
        <v>0</v>
      </c>
      <c r="C43" s="90">
        <v>0</v>
      </c>
      <c r="D43" s="90">
        <v>0</v>
      </c>
      <c r="E43" s="90">
        <v>2712.1072000000004</v>
      </c>
      <c r="F43" s="90">
        <v>6914.0144</v>
      </c>
      <c r="G43" s="90">
        <v>7142.7944000000007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1:17" hidden="1" outlineLevel="3" x14ac:dyDescent="0.2">
      <c r="A44" s="14" t="s">
        <v>36</v>
      </c>
      <c r="B44" s="90">
        <v>822.06375946000003</v>
      </c>
      <c r="C44" s="90">
        <v>481.92545176000004</v>
      </c>
      <c r="D44" s="90">
        <v>106.48884857</v>
      </c>
      <c r="E44" s="90">
        <v>134.63035600000001</v>
      </c>
      <c r="F44" s="90">
        <v>5428.1877029999996</v>
      </c>
      <c r="G44" s="90">
        <v>5676.5556179999994</v>
      </c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1:17" hidden="1" outlineLevel="3" x14ac:dyDescent="0.2">
      <c r="A45" s="14" t="s">
        <v>9</v>
      </c>
      <c r="B45" s="90">
        <v>7183.6760002300007</v>
      </c>
      <c r="C45" s="90">
        <v>6405.2373889800001</v>
      </c>
      <c r="D45" s="90">
        <v>5623.9216389800004</v>
      </c>
      <c r="E45" s="90">
        <v>9553.4720563400006</v>
      </c>
      <c r="F45" s="90">
        <v>14540.944745859999</v>
      </c>
      <c r="G45" s="90">
        <v>15238.346638019999</v>
      </c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1:17" hidden="1" outlineLevel="3" x14ac:dyDescent="0.2">
      <c r="A46" s="14" t="s">
        <v>99</v>
      </c>
      <c r="B46" s="90">
        <v>434.65931986999999</v>
      </c>
      <c r="C46" s="90">
        <v>264.86239852</v>
      </c>
      <c r="D46" s="90">
        <v>94.891391319999997</v>
      </c>
      <c r="E46" s="90">
        <v>164.73260006000001</v>
      </c>
      <c r="F46" s="90">
        <v>216.53395600000002</v>
      </c>
      <c r="G46" s="90">
        <v>226.91919528000003</v>
      </c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1:17" hidden="1" outlineLevel="3" x14ac:dyDescent="0.2">
      <c r="A47" s="14" t="s">
        <v>60</v>
      </c>
      <c r="B47" s="90">
        <v>43.393483030000006</v>
      </c>
      <c r="C47" s="90">
        <v>22.20053566</v>
      </c>
      <c r="D47" s="90">
        <v>0</v>
      </c>
      <c r="E47" s="90">
        <v>0</v>
      </c>
      <c r="F47" s="90">
        <v>0</v>
      </c>
      <c r="G47" s="90">
        <v>0</v>
      </c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1:17" hidden="1" outlineLevel="3" x14ac:dyDescent="0.2">
      <c r="A48" s="14" t="s">
        <v>105</v>
      </c>
      <c r="B48" s="90">
        <v>2070.2561375599998</v>
      </c>
      <c r="C48" s="90">
        <v>1840.6258537799999</v>
      </c>
      <c r="D48" s="90">
        <v>1453.626696</v>
      </c>
      <c r="E48" s="90">
        <v>3807.3194963999999</v>
      </c>
      <c r="F48" s="90">
        <v>5608.8463485899993</v>
      </c>
      <c r="G48" s="90">
        <v>5957.7935596300003</v>
      </c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1:17" ht="25.5" outlineLevel="2" collapsed="1" x14ac:dyDescent="0.2">
      <c r="A49" s="249" t="s">
        <v>22</v>
      </c>
      <c r="B49" s="123">
        <f t="shared" ref="B49:G49" si="8">SUM(B$50:B$51)</f>
        <v>15980.12653121</v>
      </c>
      <c r="C49" s="123">
        <f t="shared" si="8"/>
        <v>0.53875717000000001</v>
      </c>
      <c r="D49" s="123">
        <f t="shared" si="8"/>
        <v>0.56454459999999995</v>
      </c>
      <c r="E49" s="123">
        <f t="shared" si="8"/>
        <v>0.98336319999999999</v>
      </c>
      <c r="F49" s="123">
        <f t="shared" si="8"/>
        <v>1.3407676100000001</v>
      </c>
      <c r="G49" s="123">
        <f t="shared" si="8"/>
        <v>1.4021147199999999</v>
      </c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1:17" hidden="1" outlineLevel="3" x14ac:dyDescent="0.2">
      <c r="A50" s="14" t="s">
        <v>75</v>
      </c>
      <c r="B50" s="90">
        <v>0.52653121000000003</v>
      </c>
      <c r="C50" s="90">
        <v>0.53875717000000001</v>
      </c>
      <c r="D50" s="90">
        <v>0.56454459999999995</v>
      </c>
      <c r="E50" s="90">
        <v>0.98336319999999999</v>
      </c>
      <c r="F50" s="90">
        <v>1.3407676100000001</v>
      </c>
      <c r="G50" s="90">
        <v>1.4021147199999999</v>
      </c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1:17" hidden="1" outlineLevel="3" x14ac:dyDescent="0.2">
      <c r="A51" s="14" t="s">
        <v>38</v>
      </c>
      <c r="B51" s="90">
        <v>15979.6</v>
      </c>
      <c r="C51" s="90">
        <v>0</v>
      </c>
      <c r="D51" s="90">
        <v>0</v>
      </c>
      <c r="E51" s="90">
        <v>0</v>
      </c>
      <c r="F51" s="90">
        <v>0</v>
      </c>
      <c r="G51" s="90">
        <v>0</v>
      </c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1:17" ht="25.5" outlineLevel="2" collapsed="1" x14ac:dyDescent="0.2">
      <c r="A52" s="249" t="s">
        <v>144</v>
      </c>
      <c r="B52" s="123">
        <f t="shared" ref="B52:G52" si="9">SUM(B$53:B$62)</f>
        <v>69697.741800000003</v>
      </c>
      <c r="C52" s="123">
        <f t="shared" si="9"/>
        <v>104636.2032</v>
      </c>
      <c r="D52" s="123">
        <f t="shared" si="9"/>
        <v>138909.068</v>
      </c>
      <c r="E52" s="123">
        <f t="shared" si="9"/>
        <v>272509.34659999999</v>
      </c>
      <c r="F52" s="123">
        <f t="shared" si="9"/>
        <v>415269.93272280996</v>
      </c>
      <c r="G52" s="123">
        <f t="shared" si="9"/>
        <v>435186.79795399</v>
      </c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1:17" hidden="1" outlineLevel="3" x14ac:dyDescent="0.2">
      <c r="A53" s="14" t="s">
        <v>19</v>
      </c>
      <c r="B53" s="90">
        <v>7989.8</v>
      </c>
      <c r="C53" s="90">
        <v>7993</v>
      </c>
      <c r="D53" s="90">
        <v>0</v>
      </c>
      <c r="E53" s="90">
        <v>0</v>
      </c>
      <c r="F53" s="90">
        <v>0</v>
      </c>
      <c r="G53" s="90">
        <v>0</v>
      </c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1:17" hidden="1" outlineLevel="3" x14ac:dyDescent="0.2">
      <c r="A54" s="14" t="s">
        <v>26</v>
      </c>
      <c r="B54" s="90">
        <v>6178.8317999999999</v>
      </c>
      <c r="C54" s="90">
        <v>6322.3032000000003</v>
      </c>
      <c r="D54" s="90">
        <v>6624.9179999999997</v>
      </c>
      <c r="E54" s="90">
        <v>11539.7448</v>
      </c>
      <c r="F54" s="90">
        <v>0</v>
      </c>
      <c r="G54" s="90">
        <v>0</v>
      </c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1:17" hidden="1" outlineLevel="3" x14ac:dyDescent="0.2">
      <c r="A55" s="14" t="s">
        <v>32</v>
      </c>
      <c r="B55" s="90">
        <v>7989.8</v>
      </c>
      <c r="C55" s="90">
        <v>7993</v>
      </c>
      <c r="D55" s="90">
        <v>7993</v>
      </c>
      <c r="E55" s="90">
        <v>15768.556</v>
      </c>
      <c r="F55" s="90">
        <v>0</v>
      </c>
      <c r="G55" s="90">
        <v>0</v>
      </c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1:17" hidden="1" outlineLevel="3" x14ac:dyDescent="0.2">
      <c r="A56" s="14" t="s">
        <v>34</v>
      </c>
      <c r="B56" s="90">
        <v>9587.76</v>
      </c>
      <c r="C56" s="90">
        <v>5595.1</v>
      </c>
      <c r="D56" s="90">
        <v>5595.1</v>
      </c>
      <c r="E56" s="90">
        <v>11037.9892</v>
      </c>
      <c r="F56" s="90">
        <v>0</v>
      </c>
      <c r="G56" s="90">
        <v>0</v>
      </c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1:17" hidden="1" outlineLevel="3" x14ac:dyDescent="0.2">
      <c r="A57" s="14" t="s">
        <v>112</v>
      </c>
      <c r="B57" s="90">
        <v>15979.6</v>
      </c>
      <c r="C57" s="90">
        <v>15986</v>
      </c>
      <c r="D57" s="90">
        <v>15986</v>
      </c>
      <c r="E57" s="90">
        <v>31537.112000000001</v>
      </c>
      <c r="F57" s="90">
        <v>0</v>
      </c>
      <c r="G57" s="90">
        <v>0</v>
      </c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1:17" hidden="1" outlineLevel="3" x14ac:dyDescent="0.2">
      <c r="A58" s="14" t="s">
        <v>115</v>
      </c>
      <c r="B58" s="90">
        <v>21971.95</v>
      </c>
      <c r="C58" s="90">
        <v>21980.75</v>
      </c>
      <c r="D58" s="90">
        <v>21980.75</v>
      </c>
      <c r="E58" s="90">
        <v>43363.529000000002</v>
      </c>
      <c r="F58" s="90">
        <v>0</v>
      </c>
      <c r="G58" s="90">
        <v>0</v>
      </c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1:17" hidden="1" outlineLevel="3" x14ac:dyDescent="0.2">
      <c r="A59" s="14" t="s">
        <v>116</v>
      </c>
      <c r="B59" s="90">
        <v>0</v>
      </c>
      <c r="C59" s="90">
        <v>38766.050000000003</v>
      </c>
      <c r="D59" s="90">
        <v>46759.05</v>
      </c>
      <c r="E59" s="90">
        <v>76477.496599999999</v>
      </c>
      <c r="F59" s="90">
        <v>0</v>
      </c>
      <c r="G59" s="90">
        <v>0</v>
      </c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1:17" hidden="1" outlineLevel="3" x14ac:dyDescent="0.2">
      <c r="A60" s="14" t="s">
        <v>120</v>
      </c>
      <c r="B60" s="90">
        <v>0</v>
      </c>
      <c r="C60" s="90">
        <v>0</v>
      </c>
      <c r="D60" s="90">
        <v>33970.25</v>
      </c>
      <c r="E60" s="90">
        <v>67016.362999999998</v>
      </c>
      <c r="F60" s="90">
        <v>72002.001000000004</v>
      </c>
      <c r="G60" s="90">
        <v>75455.307000000001</v>
      </c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1:17" hidden="1" outlineLevel="3" x14ac:dyDescent="0.2">
      <c r="A61" s="14" t="s">
        <v>122</v>
      </c>
      <c r="B61" s="90">
        <v>0</v>
      </c>
      <c r="C61" s="90">
        <v>0</v>
      </c>
      <c r="D61" s="90">
        <v>0</v>
      </c>
      <c r="E61" s="90">
        <v>15768.556</v>
      </c>
      <c r="F61" s="90">
        <v>24000.667000000001</v>
      </c>
      <c r="G61" s="90">
        <v>25151.769</v>
      </c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1:17" hidden="1" outlineLevel="3" x14ac:dyDescent="0.2">
      <c r="A62" s="14" t="s">
        <v>126</v>
      </c>
      <c r="B62" s="90">
        <v>0</v>
      </c>
      <c r="C62" s="90">
        <v>0</v>
      </c>
      <c r="D62" s="90">
        <v>0</v>
      </c>
      <c r="E62" s="90">
        <v>0</v>
      </c>
      <c r="F62" s="90">
        <v>319267.26472280995</v>
      </c>
      <c r="G62" s="90">
        <v>334579.72195399</v>
      </c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1:17" outlineLevel="2" collapsed="1" x14ac:dyDescent="0.2">
      <c r="A63" s="119" t="s">
        <v>6</v>
      </c>
      <c r="B63" s="123">
        <f t="shared" ref="B63:G63" si="10">SUM(B$64:B$64)</f>
        <v>15063.221476000001</v>
      </c>
      <c r="C63" s="123">
        <f t="shared" si="10"/>
        <v>15085.490028</v>
      </c>
      <c r="D63" s="123">
        <f t="shared" si="10"/>
        <v>15166.842572000001</v>
      </c>
      <c r="E63" s="123">
        <f t="shared" si="10"/>
        <v>28054.351363999998</v>
      </c>
      <c r="F63" s="123">
        <f t="shared" si="10"/>
        <v>40841.386424000004</v>
      </c>
      <c r="G63" s="123">
        <f t="shared" si="10"/>
        <v>42638.532496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1:17" hidden="1" outlineLevel="3" x14ac:dyDescent="0.2">
      <c r="A64" s="14" t="s">
        <v>94</v>
      </c>
      <c r="B64" s="90">
        <v>15063.221476000001</v>
      </c>
      <c r="C64" s="90">
        <v>15085.490028</v>
      </c>
      <c r="D64" s="90">
        <v>15166.842572000001</v>
      </c>
      <c r="E64" s="90">
        <v>28054.351363999998</v>
      </c>
      <c r="F64" s="90">
        <v>40841.386424000004</v>
      </c>
      <c r="G64" s="90">
        <v>42638.532496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1:17" ht="15" x14ac:dyDescent="0.2">
      <c r="A65" s="270" t="s">
        <v>114</v>
      </c>
      <c r="B65" s="271">
        <f t="shared" ref="B65:G65" si="11">B$66+B$86</f>
        <v>115911.31737223001</v>
      </c>
      <c r="C65" s="271">
        <f t="shared" si="11"/>
        <v>116292.59895863</v>
      </c>
      <c r="D65" s="271">
        <f t="shared" si="11"/>
        <v>104567.94151215001</v>
      </c>
      <c r="E65" s="271">
        <f t="shared" si="11"/>
        <v>153802.74755798999</v>
      </c>
      <c r="F65" s="271">
        <f t="shared" si="11"/>
        <v>237908.55769921996</v>
      </c>
      <c r="G65" s="271">
        <f t="shared" si="11"/>
        <v>253219.31773328996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1:17" ht="15" outlineLevel="1" x14ac:dyDescent="0.2">
      <c r="A66" s="272" t="s">
        <v>50</v>
      </c>
      <c r="B66" s="273">
        <f t="shared" ref="B66:G66" si="12">B$67+B$80+B$84</f>
        <v>12303.193230820001</v>
      </c>
      <c r="C66" s="273">
        <f t="shared" si="12"/>
        <v>16211.41590439</v>
      </c>
      <c r="D66" s="273">
        <f t="shared" si="12"/>
        <v>27129.14981069</v>
      </c>
      <c r="E66" s="273">
        <f t="shared" si="12"/>
        <v>27863.284562589997</v>
      </c>
      <c r="F66" s="273">
        <f t="shared" si="12"/>
        <v>21459.454905539998</v>
      </c>
      <c r="G66" s="273">
        <f t="shared" si="12"/>
        <v>21150.247491269998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1:17" ht="25.5" outlineLevel="2" collapsed="1" x14ac:dyDescent="0.2">
      <c r="A67" s="249" t="s">
        <v>130</v>
      </c>
      <c r="B67" s="123">
        <f t="shared" ref="B67:G67" si="13">SUM(B$68:B$79)</f>
        <v>5812.98205082</v>
      </c>
      <c r="C67" s="123">
        <f t="shared" si="13"/>
        <v>9971.2047243899997</v>
      </c>
      <c r="D67" s="123">
        <f t="shared" si="13"/>
        <v>21135.767983260001</v>
      </c>
      <c r="E67" s="123">
        <f t="shared" si="13"/>
        <v>21567.011599999998</v>
      </c>
      <c r="F67" s="123">
        <f t="shared" si="13"/>
        <v>16400.011599999998</v>
      </c>
      <c r="G67" s="123">
        <f t="shared" si="13"/>
        <v>16400.011599999998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1:17" hidden="1" outlineLevel="3" x14ac:dyDescent="0.2">
      <c r="A68" s="14" t="s">
        <v>57</v>
      </c>
      <c r="B68" s="90">
        <v>1619.5644508199998</v>
      </c>
      <c r="C68" s="90">
        <v>1567.7871243899999</v>
      </c>
      <c r="D68" s="90">
        <v>999.85038326000006</v>
      </c>
      <c r="E68" s="90">
        <v>0</v>
      </c>
      <c r="F68" s="90">
        <v>0</v>
      </c>
      <c r="G68" s="90">
        <v>0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1:17" hidden="1" outlineLevel="3" x14ac:dyDescent="0.2">
      <c r="A69" s="14" t="s">
        <v>154</v>
      </c>
      <c r="B69" s="90">
        <v>1.1599999999999999E-2</v>
      </c>
      <c r="C69" s="90">
        <v>1.1599999999999999E-2</v>
      </c>
      <c r="D69" s="90">
        <v>1.1599999999999999E-2</v>
      </c>
      <c r="E69" s="90">
        <v>1.1599999999999999E-2</v>
      </c>
      <c r="F69" s="90">
        <v>1.1599999999999999E-2</v>
      </c>
      <c r="G69" s="90">
        <v>1.1599999999999999E-2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1:17" hidden="1" outlineLevel="3" x14ac:dyDescent="0.2">
      <c r="A70" s="14" t="s">
        <v>46</v>
      </c>
      <c r="B70" s="90">
        <v>0</v>
      </c>
      <c r="C70" s="90">
        <v>0</v>
      </c>
      <c r="D70" s="90">
        <v>0</v>
      </c>
      <c r="E70" s="90">
        <v>1000</v>
      </c>
      <c r="F70" s="90">
        <v>1000</v>
      </c>
      <c r="G70" s="90">
        <v>1000</v>
      </c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1:17" hidden="1" outlineLevel="3" x14ac:dyDescent="0.2">
      <c r="A71" s="14" t="s">
        <v>51</v>
      </c>
      <c r="B71" s="90">
        <v>1607.5</v>
      </c>
      <c r="C71" s="90">
        <v>1817.5</v>
      </c>
      <c r="D71" s="90">
        <v>1800</v>
      </c>
      <c r="E71" s="90">
        <v>3000</v>
      </c>
      <c r="F71" s="90">
        <v>3000</v>
      </c>
      <c r="G71" s="90">
        <v>3000</v>
      </c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1:17" hidden="1" outlineLevel="3" x14ac:dyDescent="0.2">
      <c r="A72" s="14" t="s">
        <v>180</v>
      </c>
      <c r="B72" s="90">
        <v>400</v>
      </c>
      <c r="C72" s="90">
        <v>400</v>
      </c>
      <c r="D72" s="90">
        <v>1400</v>
      </c>
      <c r="E72" s="90">
        <v>3200</v>
      </c>
      <c r="F72" s="90">
        <v>3200</v>
      </c>
      <c r="G72" s="90">
        <v>3200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1:17" hidden="1" outlineLevel="3" x14ac:dyDescent="0.2">
      <c r="A73" s="14" t="s">
        <v>83</v>
      </c>
      <c r="B73" s="90">
        <v>578.90599999999995</v>
      </c>
      <c r="C73" s="90">
        <v>578.90599999999995</v>
      </c>
      <c r="D73" s="90">
        <v>578.90599999999995</v>
      </c>
      <c r="E73" s="90">
        <v>0</v>
      </c>
      <c r="F73" s="90">
        <v>0</v>
      </c>
      <c r="G73" s="90">
        <v>0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1:17" hidden="1" outlineLevel="3" x14ac:dyDescent="0.2">
      <c r="A74" s="14" t="s">
        <v>146</v>
      </c>
      <c r="B74" s="90">
        <v>0</v>
      </c>
      <c r="C74" s="90">
        <v>0</v>
      </c>
      <c r="D74" s="90">
        <v>4800</v>
      </c>
      <c r="E74" s="90">
        <v>4800</v>
      </c>
      <c r="F74" s="90">
        <v>4800</v>
      </c>
      <c r="G74" s="90">
        <v>4800</v>
      </c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1:17" hidden="1" outlineLevel="3" x14ac:dyDescent="0.2">
      <c r="A75" s="14" t="s">
        <v>139</v>
      </c>
      <c r="B75" s="90">
        <v>0</v>
      </c>
      <c r="C75" s="90">
        <v>0</v>
      </c>
      <c r="D75" s="90">
        <v>1550</v>
      </c>
      <c r="E75" s="90">
        <v>0</v>
      </c>
      <c r="F75" s="90">
        <v>0</v>
      </c>
      <c r="G75" s="90">
        <v>0</v>
      </c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1:17" hidden="1" outlineLevel="3" x14ac:dyDescent="0.2">
      <c r="A76" s="14" t="s">
        <v>41</v>
      </c>
      <c r="B76" s="90">
        <v>0</v>
      </c>
      <c r="C76" s="90">
        <v>4000</v>
      </c>
      <c r="D76" s="90">
        <v>4250</v>
      </c>
      <c r="E76" s="90">
        <v>4250</v>
      </c>
      <c r="F76" s="90">
        <v>250</v>
      </c>
      <c r="G76" s="90">
        <v>250</v>
      </c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1:17" hidden="1" outlineLevel="3" x14ac:dyDescent="0.2">
      <c r="A77" s="14" t="s">
        <v>177</v>
      </c>
      <c r="B77" s="90">
        <v>0</v>
      </c>
      <c r="C77" s="90">
        <v>0</v>
      </c>
      <c r="D77" s="90">
        <v>4150</v>
      </c>
      <c r="E77" s="90">
        <v>4150</v>
      </c>
      <c r="F77" s="90">
        <v>4150</v>
      </c>
      <c r="G77" s="90">
        <v>4150</v>
      </c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1:17" hidden="1" outlineLevel="3" x14ac:dyDescent="0.2">
      <c r="A78" s="14" t="s">
        <v>150</v>
      </c>
      <c r="B78" s="90">
        <v>880</v>
      </c>
      <c r="C78" s="90">
        <v>880</v>
      </c>
      <c r="D78" s="90">
        <v>880</v>
      </c>
      <c r="E78" s="90">
        <v>440</v>
      </c>
      <c r="F78" s="90">
        <v>0</v>
      </c>
      <c r="G78" s="90">
        <v>0</v>
      </c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1:17" hidden="1" outlineLevel="3" x14ac:dyDescent="0.2">
      <c r="A79" s="14" t="s">
        <v>21</v>
      </c>
      <c r="B79" s="90">
        <v>727</v>
      </c>
      <c r="C79" s="90">
        <v>727</v>
      </c>
      <c r="D79" s="90">
        <v>727</v>
      </c>
      <c r="E79" s="90">
        <v>727</v>
      </c>
      <c r="F79" s="90">
        <v>0</v>
      </c>
      <c r="G79" s="90">
        <v>0</v>
      </c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1:17" ht="25.5" outlineLevel="2" collapsed="1" x14ac:dyDescent="0.2">
      <c r="A80" s="249" t="s">
        <v>8</v>
      </c>
      <c r="B80" s="123">
        <f t="shared" ref="B80:G80" si="14">SUM(B$81:B$83)</f>
        <v>6489.2565300000006</v>
      </c>
      <c r="C80" s="123">
        <f t="shared" si="14"/>
        <v>6239.2565299999997</v>
      </c>
      <c r="D80" s="123">
        <f t="shared" si="14"/>
        <v>5992.4271774299996</v>
      </c>
      <c r="E80" s="123">
        <f t="shared" si="14"/>
        <v>6295.3183125900005</v>
      </c>
      <c r="F80" s="123">
        <f t="shared" si="14"/>
        <v>5058.4886555400008</v>
      </c>
      <c r="G80" s="123">
        <f t="shared" si="14"/>
        <v>4749.2812412700005</v>
      </c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1:17" hidden="1" outlineLevel="3" x14ac:dyDescent="0.2">
      <c r="A81" s="14" t="s">
        <v>10</v>
      </c>
      <c r="B81" s="90">
        <v>2100</v>
      </c>
      <c r="C81" s="90">
        <v>2100</v>
      </c>
      <c r="D81" s="90">
        <v>2100</v>
      </c>
      <c r="E81" s="90">
        <v>2100</v>
      </c>
      <c r="F81" s="90">
        <v>1050</v>
      </c>
      <c r="G81" s="90">
        <v>787.5</v>
      </c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1:17" hidden="1" outlineLevel="3" x14ac:dyDescent="0.2">
      <c r="A82" s="14" t="s">
        <v>107</v>
      </c>
      <c r="B82" s="90">
        <v>4389.2565300000006</v>
      </c>
      <c r="C82" s="90">
        <v>4139.2565299999997</v>
      </c>
      <c r="D82" s="90">
        <v>3892.42717743</v>
      </c>
      <c r="E82" s="90">
        <v>4009.8623181500002</v>
      </c>
      <c r="F82" s="90">
        <v>3859.8623181500002</v>
      </c>
      <c r="G82" s="90">
        <v>3822.3623181500002</v>
      </c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1:17" hidden="1" outlineLevel="3" x14ac:dyDescent="0.2">
      <c r="A83" s="14" t="s">
        <v>30</v>
      </c>
      <c r="B83" s="90">
        <v>0</v>
      </c>
      <c r="C83" s="90">
        <v>0</v>
      </c>
      <c r="D83" s="90">
        <v>0</v>
      </c>
      <c r="E83" s="90">
        <v>185.45599444000001</v>
      </c>
      <c r="F83" s="90">
        <v>148.62633739</v>
      </c>
      <c r="G83" s="90">
        <v>139.41892311999999</v>
      </c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1:17" outlineLevel="2" collapsed="1" x14ac:dyDescent="0.2">
      <c r="A84" s="119" t="s">
        <v>133</v>
      </c>
      <c r="B84" s="123">
        <f t="shared" ref="B84:G84" si="15">SUM(B$85:B$85)</f>
        <v>0.95465</v>
      </c>
      <c r="C84" s="123">
        <f t="shared" si="15"/>
        <v>0.95465</v>
      </c>
      <c r="D84" s="123">
        <f t="shared" si="15"/>
        <v>0.95465</v>
      </c>
      <c r="E84" s="123">
        <f t="shared" si="15"/>
        <v>0.95465</v>
      </c>
      <c r="F84" s="123">
        <f t="shared" si="15"/>
        <v>0.95465</v>
      </c>
      <c r="G84" s="123">
        <f t="shared" si="15"/>
        <v>0.95465</v>
      </c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1:17" hidden="1" outlineLevel="3" x14ac:dyDescent="0.2">
      <c r="A85" s="14" t="s">
        <v>175</v>
      </c>
      <c r="B85" s="90">
        <v>0.95465</v>
      </c>
      <c r="C85" s="90">
        <v>0.95465</v>
      </c>
      <c r="D85" s="90">
        <v>0.95465</v>
      </c>
      <c r="E85" s="90">
        <v>0.95465</v>
      </c>
      <c r="F85" s="90">
        <v>0.95465</v>
      </c>
      <c r="G85" s="90">
        <v>0.95465</v>
      </c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1:17" ht="15" outlineLevel="1" x14ac:dyDescent="0.2">
      <c r="A86" s="272" t="s">
        <v>80</v>
      </c>
      <c r="B86" s="273">
        <f t="shared" ref="B86:G86" si="16">B$87+B$92+B$94+B$107+B$111</f>
        <v>103608.12414141001</v>
      </c>
      <c r="C86" s="273">
        <f t="shared" si="16"/>
        <v>100081.18305424</v>
      </c>
      <c r="D86" s="273">
        <f t="shared" si="16"/>
        <v>77438.79170146001</v>
      </c>
      <c r="E86" s="273">
        <f t="shared" si="16"/>
        <v>125939.46299539998</v>
      </c>
      <c r="F86" s="273">
        <f t="shared" si="16"/>
        <v>216449.10279367998</v>
      </c>
      <c r="G86" s="273">
        <f t="shared" si="16"/>
        <v>232069.07024201998</v>
      </c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1:17" ht="25.5" outlineLevel="2" collapsed="1" x14ac:dyDescent="0.2">
      <c r="A87" s="249" t="s">
        <v>143</v>
      </c>
      <c r="B87" s="123">
        <f t="shared" ref="B87:G87" si="17">SUM(B$88:B$91)</f>
        <v>61533.96681351</v>
      </c>
      <c r="C87" s="123">
        <f t="shared" si="17"/>
        <v>40557.833932560003</v>
      </c>
      <c r="D87" s="123">
        <f t="shared" si="17"/>
        <v>16225.621553159999</v>
      </c>
      <c r="E87" s="123">
        <f t="shared" si="17"/>
        <v>40110.556680459995</v>
      </c>
      <c r="F87" s="123">
        <f t="shared" si="17"/>
        <v>140833.80311661999</v>
      </c>
      <c r="G87" s="123">
        <f t="shared" si="17"/>
        <v>153455.44023683999</v>
      </c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1:17" hidden="1" outlineLevel="3" x14ac:dyDescent="0.2">
      <c r="A88" s="14" t="s">
        <v>11</v>
      </c>
      <c r="B88" s="90">
        <v>443.25408396999995</v>
      </c>
      <c r="C88" s="90">
        <v>379.4576859</v>
      </c>
      <c r="D88" s="90">
        <v>318.37813165</v>
      </c>
      <c r="E88" s="90">
        <v>451.45045025000002</v>
      </c>
      <c r="F88" s="90">
        <v>456.63837268999998</v>
      </c>
      <c r="G88" s="90">
        <v>477.97529172999998</v>
      </c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1:17" hidden="1" outlineLevel="3" x14ac:dyDescent="0.2">
      <c r="A89" s="14" t="s">
        <v>98</v>
      </c>
      <c r="B89" s="90">
        <v>1010.01266708</v>
      </c>
      <c r="C89" s="90">
        <v>904.24261813999999</v>
      </c>
      <c r="D89" s="90">
        <v>782.19066156000008</v>
      </c>
      <c r="E89" s="90">
        <v>1392.50725657</v>
      </c>
      <c r="F89" s="90">
        <v>3050.1432933200003</v>
      </c>
      <c r="G89" s="90">
        <v>9518.3667486300001</v>
      </c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1:17" hidden="1" outlineLevel="3" x14ac:dyDescent="0.2">
      <c r="A90" s="14" t="s">
        <v>66</v>
      </c>
      <c r="B90" s="90">
        <v>1262.9907974600001</v>
      </c>
      <c r="C90" s="90">
        <v>1483.62980227</v>
      </c>
      <c r="D90" s="90">
        <v>1948.24073307</v>
      </c>
      <c r="E90" s="90">
        <v>5807.7372910499998</v>
      </c>
      <c r="F90" s="90">
        <v>9418.9829975700013</v>
      </c>
      <c r="G90" s="90">
        <v>9922.7143563199988</v>
      </c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1:17" hidden="1" outlineLevel="3" x14ac:dyDescent="0.2">
      <c r="A91" s="14" t="s">
        <v>94</v>
      </c>
      <c r="B91" s="90">
        <v>58817.709264999998</v>
      </c>
      <c r="C91" s="90">
        <v>37790.503826250002</v>
      </c>
      <c r="D91" s="90">
        <v>13176.812026879999</v>
      </c>
      <c r="E91" s="90">
        <v>32458.861682589999</v>
      </c>
      <c r="F91" s="90">
        <v>127908.03845304</v>
      </c>
      <c r="G91" s="90">
        <v>133536.38384016001</v>
      </c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1:17" ht="25.5" outlineLevel="2" collapsed="1" x14ac:dyDescent="0.2">
      <c r="A92" s="249" t="s">
        <v>4</v>
      </c>
      <c r="B92" s="123">
        <f t="shared" ref="B92:G92" si="18">SUM(B$93:B$93)</f>
        <v>1522.80442569</v>
      </c>
      <c r="C92" s="123">
        <f t="shared" si="18"/>
        <v>1980.9336450799999</v>
      </c>
      <c r="D92" s="123">
        <f t="shared" si="18"/>
        <v>1980.9336450799999</v>
      </c>
      <c r="E92" s="123">
        <f t="shared" si="18"/>
        <v>3842.7124724099999</v>
      </c>
      <c r="F92" s="123">
        <f t="shared" si="18"/>
        <v>4679.0669948199993</v>
      </c>
      <c r="G92" s="123">
        <f t="shared" si="18"/>
        <v>4290.54578606</v>
      </c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1:17" hidden="1" outlineLevel="3" x14ac:dyDescent="0.2">
      <c r="A93" s="14" t="s">
        <v>103</v>
      </c>
      <c r="B93" s="90">
        <v>1522.80442569</v>
      </c>
      <c r="C93" s="90">
        <v>1980.9336450799999</v>
      </c>
      <c r="D93" s="90">
        <v>1980.9336450799999</v>
      </c>
      <c r="E93" s="90">
        <v>3842.7124724099999</v>
      </c>
      <c r="F93" s="90">
        <v>4679.0669948199993</v>
      </c>
      <c r="G93" s="90">
        <v>4290.54578606</v>
      </c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1:17" ht="25.5" outlineLevel="2" collapsed="1" x14ac:dyDescent="0.2">
      <c r="A94" s="249" t="s">
        <v>22</v>
      </c>
      <c r="B94" s="123">
        <f t="shared" ref="B94:G94" si="19">SUM(B$95:B$106)</f>
        <v>16757.29481128</v>
      </c>
      <c r="C94" s="123">
        <f t="shared" si="19"/>
        <v>29341.600836519996</v>
      </c>
      <c r="D94" s="123">
        <f t="shared" si="19"/>
        <v>31026.026400319999</v>
      </c>
      <c r="E94" s="123">
        <f t="shared" si="19"/>
        <v>51616.024108979997</v>
      </c>
      <c r="F94" s="123">
        <f t="shared" si="19"/>
        <v>68227.550551149994</v>
      </c>
      <c r="G94" s="123">
        <f t="shared" si="19"/>
        <v>71495.211779420002</v>
      </c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1:17" hidden="1" outlineLevel="3" x14ac:dyDescent="0.2">
      <c r="A95" s="14" t="s">
        <v>37</v>
      </c>
      <c r="B95" s="90">
        <v>514.90264999999999</v>
      </c>
      <c r="C95" s="90">
        <v>351.23906314999999</v>
      </c>
      <c r="D95" s="90">
        <v>184.02549264000001</v>
      </c>
      <c r="E95" s="90">
        <v>0</v>
      </c>
      <c r="F95" s="90">
        <v>0</v>
      </c>
      <c r="G95" s="90">
        <v>0</v>
      </c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1:17" hidden="1" outlineLevel="3" x14ac:dyDescent="0.2">
      <c r="A96" s="14" t="s">
        <v>65</v>
      </c>
      <c r="B96" s="90">
        <v>1921.52493415</v>
      </c>
      <c r="C96" s="90">
        <v>1572.9139272</v>
      </c>
      <c r="D96" s="90">
        <v>1236.1506707800002</v>
      </c>
      <c r="E96" s="90">
        <v>1435.4757070400001</v>
      </c>
      <c r="F96" s="90">
        <v>978.60044465999999</v>
      </c>
      <c r="G96" s="90">
        <v>1023.37652194</v>
      </c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1:17" hidden="1" outlineLevel="3" x14ac:dyDescent="0.2">
      <c r="A97" s="14" t="s">
        <v>100</v>
      </c>
      <c r="B97" s="90">
        <v>1198.47</v>
      </c>
      <c r="C97" s="90">
        <v>1198.95</v>
      </c>
      <c r="D97" s="90">
        <v>1198.95</v>
      </c>
      <c r="E97" s="90">
        <v>0</v>
      </c>
      <c r="F97" s="90">
        <v>0</v>
      </c>
      <c r="G97" s="90">
        <v>0</v>
      </c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1:17" hidden="1" outlineLevel="3" x14ac:dyDescent="0.2">
      <c r="A98" s="14" t="s">
        <v>137</v>
      </c>
      <c r="B98" s="90">
        <v>2416.1155199999998</v>
      </c>
      <c r="C98" s="90">
        <v>2014.2360000000001</v>
      </c>
      <c r="D98" s="90">
        <v>1611.3887999999999</v>
      </c>
      <c r="E98" s="90">
        <v>2384.2056671999999</v>
      </c>
      <c r="F98" s="90">
        <v>2419.2672336000001</v>
      </c>
      <c r="G98" s="90">
        <v>2535.2983152000002</v>
      </c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1:17" hidden="1" outlineLevel="3" x14ac:dyDescent="0.2">
      <c r="A99" s="14" t="s">
        <v>14</v>
      </c>
      <c r="B99" s="90">
        <v>456.56000684999998</v>
      </c>
      <c r="C99" s="90">
        <v>342.55715198999997</v>
      </c>
      <c r="D99" s="90">
        <v>228.37143999000003</v>
      </c>
      <c r="E99" s="90">
        <v>225.26511275000001</v>
      </c>
      <c r="F99" s="90">
        <v>0</v>
      </c>
      <c r="G99" s="90">
        <v>0</v>
      </c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1:17" hidden="1" outlineLevel="3" x14ac:dyDescent="0.2">
      <c r="A100" s="14" t="s">
        <v>123</v>
      </c>
      <c r="B100" s="90">
        <v>787.80105027999991</v>
      </c>
      <c r="C100" s="90">
        <v>716.52769209999997</v>
      </c>
      <c r="D100" s="90">
        <v>656.97103135999998</v>
      </c>
      <c r="E100" s="90">
        <v>980.87830241999995</v>
      </c>
      <c r="F100" s="90">
        <v>1114.48297594</v>
      </c>
      <c r="G100" s="90">
        <v>1165.4763881399999</v>
      </c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1:17" hidden="1" outlineLevel="3" x14ac:dyDescent="0.2">
      <c r="A101" s="14" t="s">
        <v>171</v>
      </c>
      <c r="B101" s="90">
        <v>3521.9038399999999</v>
      </c>
      <c r="C101" s="90">
        <v>3523.3143999999998</v>
      </c>
      <c r="D101" s="90">
        <v>2348.8762773200001</v>
      </c>
      <c r="E101" s="90">
        <v>2316.92653698</v>
      </c>
      <c r="F101" s="90">
        <v>0</v>
      </c>
      <c r="G101" s="90">
        <v>0</v>
      </c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1:17" hidden="1" outlineLevel="3" x14ac:dyDescent="0.2">
      <c r="A102" s="14" t="s">
        <v>155</v>
      </c>
      <c r="B102" s="90">
        <v>0</v>
      </c>
      <c r="C102" s="90">
        <v>0</v>
      </c>
      <c r="D102" s="90">
        <v>3996.5</v>
      </c>
      <c r="E102" s="90">
        <v>7884.2780000000002</v>
      </c>
      <c r="F102" s="90">
        <v>12000.333500000001</v>
      </c>
      <c r="G102" s="90">
        <v>12575.8845</v>
      </c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1:17" hidden="1" outlineLevel="3" x14ac:dyDescent="0.2">
      <c r="A103" s="14" t="s">
        <v>70</v>
      </c>
      <c r="B103" s="90">
        <v>0</v>
      </c>
      <c r="C103" s="90">
        <v>463.04125207999999</v>
      </c>
      <c r="D103" s="90">
        <v>679.40499999999997</v>
      </c>
      <c r="E103" s="90">
        <v>1340.32726</v>
      </c>
      <c r="F103" s="90">
        <v>1729.9680773600001</v>
      </c>
      <c r="G103" s="90">
        <v>1812.93950952</v>
      </c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1:17" hidden="1" outlineLevel="3" x14ac:dyDescent="0.2">
      <c r="A104" s="14" t="s">
        <v>73</v>
      </c>
      <c r="B104" s="90">
        <v>0</v>
      </c>
      <c r="C104" s="90">
        <v>11989.5</v>
      </c>
      <c r="D104" s="90">
        <v>12406.12629274</v>
      </c>
      <c r="E104" s="90">
        <v>24474.752557250002</v>
      </c>
      <c r="F104" s="90">
        <v>37252.00874664</v>
      </c>
      <c r="G104" s="90">
        <v>39038.661666419997</v>
      </c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1:17" hidden="1" outlineLevel="3" x14ac:dyDescent="0.2">
      <c r="A105" s="14" t="s">
        <v>160</v>
      </c>
      <c r="B105" s="90">
        <v>858.50400999999999</v>
      </c>
      <c r="C105" s="90">
        <v>2085.7733499999999</v>
      </c>
      <c r="D105" s="90">
        <v>1825.05168125</v>
      </c>
      <c r="E105" s="90">
        <v>3086.1035161499999</v>
      </c>
      <c r="F105" s="90">
        <v>3914.35878353</v>
      </c>
      <c r="G105" s="90">
        <v>4102.0963253399996</v>
      </c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1:17" hidden="1" outlineLevel="3" x14ac:dyDescent="0.2">
      <c r="A106" s="14" t="s">
        <v>31</v>
      </c>
      <c r="B106" s="90">
        <v>5081.5127999999995</v>
      </c>
      <c r="C106" s="90">
        <v>5083.5479999999998</v>
      </c>
      <c r="D106" s="90">
        <v>4654.2097142399998</v>
      </c>
      <c r="E106" s="90">
        <v>7487.8114491899996</v>
      </c>
      <c r="F106" s="90">
        <v>8818.5307894199996</v>
      </c>
      <c r="G106" s="90">
        <v>9241.4785528599987</v>
      </c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1:17" ht="25.5" outlineLevel="2" collapsed="1" x14ac:dyDescent="0.2">
      <c r="A107" s="249" t="s">
        <v>144</v>
      </c>
      <c r="B107" s="123">
        <f t="shared" ref="B107:G107" si="20">SUM(B$108:B$110)</f>
        <v>22795.035226600001</v>
      </c>
      <c r="C107" s="123">
        <f t="shared" si="20"/>
        <v>27200.314880999998</v>
      </c>
      <c r="D107" s="123">
        <f t="shared" si="20"/>
        <v>27200.314880999998</v>
      </c>
      <c r="E107" s="123">
        <f t="shared" si="20"/>
        <v>28509.549248000003</v>
      </c>
      <c r="F107" s="123">
        <f t="shared" si="20"/>
        <v>0</v>
      </c>
      <c r="G107" s="123">
        <f t="shared" si="20"/>
        <v>0</v>
      </c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1:17" hidden="1" outlineLevel="3" x14ac:dyDescent="0.2">
      <c r="A108" s="14" t="s">
        <v>15</v>
      </c>
      <c r="B108" s="90">
        <v>0</v>
      </c>
      <c r="C108" s="90">
        <v>4396.1499999999996</v>
      </c>
      <c r="D108" s="90">
        <v>4396.1499999999996</v>
      </c>
      <c r="E108" s="90">
        <v>8672.7058000000015</v>
      </c>
      <c r="F108" s="90">
        <v>0</v>
      </c>
      <c r="G108" s="90">
        <v>0</v>
      </c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1:17" hidden="1" outlineLevel="3" x14ac:dyDescent="0.2">
      <c r="A109" s="14" t="s">
        <v>156</v>
      </c>
      <c r="B109" s="90">
        <v>10051.1684</v>
      </c>
      <c r="C109" s="90">
        <v>10055.194</v>
      </c>
      <c r="D109" s="90">
        <v>10055.194</v>
      </c>
      <c r="E109" s="90">
        <v>19836.843448</v>
      </c>
      <c r="F109" s="90">
        <v>0</v>
      </c>
      <c r="G109" s="90">
        <v>0</v>
      </c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1:17" hidden="1" outlineLevel="3" x14ac:dyDescent="0.2">
      <c r="A110" s="14" t="s">
        <v>124</v>
      </c>
      <c r="B110" s="90">
        <v>12743.8668266</v>
      </c>
      <c r="C110" s="90">
        <v>12748.970880999999</v>
      </c>
      <c r="D110" s="90">
        <v>12748.970880999999</v>
      </c>
      <c r="E110" s="90">
        <v>0</v>
      </c>
      <c r="F110" s="90">
        <v>0</v>
      </c>
      <c r="G110" s="90">
        <v>0</v>
      </c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1:17" outlineLevel="2" collapsed="1" x14ac:dyDescent="0.2">
      <c r="A111" s="119" t="s">
        <v>6</v>
      </c>
      <c r="B111" s="123">
        <f t="shared" ref="B111:G111" si="21">SUM(B$112:B$112)</f>
        <v>999.02286433000006</v>
      </c>
      <c r="C111" s="123">
        <f t="shared" si="21"/>
        <v>1000.49975908</v>
      </c>
      <c r="D111" s="123">
        <f t="shared" si="21"/>
        <v>1005.8952219</v>
      </c>
      <c r="E111" s="123">
        <f t="shared" si="21"/>
        <v>1860.62048555</v>
      </c>
      <c r="F111" s="123">
        <f t="shared" si="21"/>
        <v>2708.68213109</v>
      </c>
      <c r="G111" s="123">
        <f t="shared" si="21"/>
        <v>2827.8724397000001</v>
      </c>
      <c r="H111" s="67"/>
      <c r="I111" s="67"/>
      <c r="J111" s="67"/>
      <c r="K111" s="67"/>
      <c r="L111" s="67"/>
      <c r="M111" s="67"/>
      <c r="N111" s="67"/>
      <c r="O111" s="67"/>
      <c r="P111" s="67"/>
      <c r="Q111" s="67"/>
    </row>
    <row r="112" spans="1:17" hidden="1" outlineLevel="3" x14ac:dyDescent="0.2">
      <c r="A112" s="14" t="s">
        <v>94</v>
      </c>
      <c r="B112" s="90">
        <v>999.02286433000006</v>
      </c>
      <c r="C112" s="90">
        <v>1000.49975908</v>
      </c>
      <c r="D112" s="90">
        <v>1005.8952219</v>
      </c>
      <c r="E112" s="90">
        <v>1860.62048555</v>
      </c>
      <c r="F112" s="90">
        <v>2708.68213109</v>
      </c>
      <c r="G112" s="90">
        <v>2827.8724397000001</v>
      </c>
      <c r="H112" s="67"/>
      <c r="I112" s="67"/>
      <c r="J112" s="67"/>
      <c r="K112" s="67"/>
      <c r="L112" s="67"/>
      <c r="M112" s="67"/>
      <c r="N112" s="67"/>
      <c r="O112" s="67"/>
      <c r="P112" s="67"/>
      <c r="Q112" s="67"/>
    </row>
    <row r="113" spans="2:17" x14ac:dyDescent="0.2">
      <c r="B113" s="86"/>
      <c r="C113" s="86"/>
      <c r="D113" s="86"/>
      <c r="E113" s="86"/>
      <c r="F113" s="86"/>
      <c r="G113" s="86"/>
      <c r="H113" s="67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2:17" x14ac:dyDescent="0.2">
      <c r="B114" s="86"/>
      <c r="C114" s="86"/>
      <c r="D114" s="86"/>
      <c r="E114" s="86"/>
      <c r="F114" s="86"/>
      <c r="G114" s="86"/>
      <c r="H114" s="67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2:17" x14ac:dyDescent="0.2">
      <c r="B115" s="86"/>
      <c r="C115" s="86"/>
      <c r="D115" s="86"/>
      <c r="E115" s="86"/>
      <c r="F115" s="86"/>
      <c r="G115" s="86"/>
      <c r="H115" s="67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2:17" x14ac:dyDescent="0.2">
      <c r="B116" s="86"/>
      <c r="C116" s="86"/>
      <c r="D116" s="86"/>
      <c r="E116" s="86"/>
      <c r="F116" s="86"/>
      <c r="G116" s="86"/>
      <c r="H116" s="67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2:17" x14ac:dyDescent="0.2">
      <c r="B117" s="86"/>
      <c r="C117" s="86"/>
      <c r="D117" s="86"/>
      <c r="E117" s="86"/>
      <c r="F117" s="86"/>
      <c r="G117" s="86"/>
      <c r="H117" s="67"/>
      <c r="I117" s="67"/>
      <c r="J117" s="67"/>
      <c r="K117" s="67"/>
      <c r="L117" s="67"/>
      <c r="M117" s="67"/>
      <c r="N117" s="67"/>
      <c r="O117" s="67"/>
      <c r="P117" s="67"/>
      <c r="Q117" s="67"/>
    </row>
    <row r="118" spans="2:17" x14ac:dyDescent="0.2">
      <c r="B118" s="86"/>
      <c r="C118" s="86"/>
      <c r="D118" s="86"/>
      <c r="E118" s="86"/>
      <c r="F118" s="86"/>
      <c r="G118" s="86"/>
      <c r="H118" s="67"/>
      <c r="I118" s="67"/>
      <c r="J118" s="67"/>
      <c r="K118" s="67"/>
      <c r="L118" s="67"/>
      <c r="M118" s="67"/>
      <c r="N118" s="67"/>
      <c r="O118" s="67"/>
      <c r="P118" s="67"/>
      <c r="Q118" s="67"/>
    </row>
    <row r="119" spans="2:17" x14ac:dyDescent="0.2">
      <c r="B119" s="86"/>
      <c r="C119" s="86"/>
      <c r="D119" s="86"/>
      <c r="E119" s="86"/>
      <c r="F119" s="86"/>
      <c r="G119" s="86"/>
      <c r="H119" s="67"/>
      <c r="I119" s="67"/>
      <c r="J119" s="67"/>
      <c r="K119" s="67"/>
      <c r="L119" s="67"/>
      <c r="M119" s="67"/>
      <c r="N119" s="67"/>
      <c r="O119" s="67"/>
      <c r="P119" s="67"/>
      <c r="Q119" s="67"/>
    </row>
    <row r="120" spans="2:17" x14ac:dyDescent="0.2">
      <c r="B120" s="86"/>
      <c r="C120" s="86"/>
      <c r="D120" s="86"/>
      <c r="E120" s="86"/>
      <c r="F120" s="86"/>
      <c r="G120" s="86"/>
      <c r="H120" s="67"/>
      <c r="I120" s="67"/>
      <c r="J120" s="67"/>
      <c r="K120" s="67"/>
      <c r="L120" s="67"/>
      <c r="M120" s="67"/>
      <c r="N120" s="67"/>
      <c r="O120" s="67"/>
      <c r="P120" s="67"/>
      <c r="Q120" s="67"/>
    </row>
    <row r="121" spans="2:17" x14ac:dyDescent="0.2">
      <c r="B121" s="86"/>
      <c r="C121" s="86"/>
      <c r="D121" s="86"/>
      <c r="E121" s="86"/>
      <c r="F121" s="86"/>
      <c r="G121" s="86"/>
      <c r="H121" s="67"/>
      <c r="I121" s="67"/>
      <c r="J121" s="67"/>
      <c r="K121" s="67"/>
      <c r="L121" s="67"/>
      <c r="M121" s="67"/>
      <c r="N121" s="67"/>
      <c r="O121" s="67"/>
      <c r="P121" s="67"/>
      <c r="Q121" s="67"/>
    </row>
    <row r="122" spans="2:17" x14ac:dyDescent="0.2">
      <c r="B122" s="86"/>
      <c r="C122" s="86"/>
      <c r="D122" s="86"/>
      <c r="E122" s="86"/>
      <c r="F122" s="86"/>
      <c r="G122" s="86"/>
      <c r="H122" s="67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2:17" x14ac:dyDescent="0.2">
      <c r="B123" s="86"/>
      <c r="C123" s="86"/>
      <c r="D123" s="86"/>
      <c r="E123" s="86"/>
      <c r="F123" s="86"/>
      <c r="G123" s="86"/>
      <c r="H123" s="67"/>
      <c r="I123" s="67"/>
      <c r="J123" s="67"/>
      <c r="K123" s="67"/>
      <c r="L123" s="67"/>
      <c r="M123" s="67"/>
      <c r="N123" s="67"/>
      <c r="O123" s="67"/>
      <c r="P123" s="67"/>
      <c r="Q123" s="67"/>
    </row>
    <row r="124" spans="2:17" x14ac:dyDescent="0.2">
      <c r="B124" s="86"/>
      <c r="C124" s="86"/>
      <c r="D124" s="86"/>
      <c r="E124" s="86"/>
      <c r="F124" s="86"/>
      <c r="G124" s="86"/>
      <c r="H124" s="67"/>
      <c r="I124" s="67"/>
      <c r="J124" s="67"/>
      <c r="K124" s="67"/>
      <c r="L124" s="67"/>
      <c r="M124" s="67"/>
      <c r="N124" s="67"/>
      <c r="O124" s="67"/>
      <c r="P124" s="67"/>
      <c r="Q124" s="67"/>
    </row>
    <row r="125" spans="2:17" x14ac:dyDescent="0.2">
      <c r="B125" s="86"/>
      <c r="C125" s="86"/>
      <c r="D125" s="86"/>
      <c r="E125" s="86"/>
      <c r="F125" s="86"/>
      <c r="G125" s="86"/>
      <c r="H125" s="67"/>
      <c r="I125" s="67"/>
      <c r="J125" s="67"/>
      <c r="K125" s="67"/>
      <c r="L125" s="67"/>
      <c r="M125" s="67"/>
      <c r="N125" s="67"/>
      <c r="O125" s="67"/>
      <c r="P125" s="67"/>
      <c r="Q125" s="67"/>
    </row>
    <row r="126" spans="2:17" x14ac:dyDescent="0.2">
      <c r="B126" s="86"/>
      <c r="C126" s="86"/>
      <c r="D126" s="86"/>
      <c r="E126" s="86"/>
      <c r="F126" s="86"/>
      <c r="G126" s="86"/>
      <c r="H126" s="67"/>
      <c r="I126" s="67"/>
      <c r="J126" s="67"/>
      <c r="K126" s="67"/>
      <c r="L126" s="67"/>
      <c r="M126" s="67"/>
      <c r="N126" s="67"/>
      <c r="O126" s="67"/>
      <c r="P126" s="67"/>
      <c r="Q126" s="67"/>
    </row>
    <row r="127" spans="2:17" x14ac:dyDescent="0.2">
      <c r="B127" s="86"/>
      <c r="C127" s="86"/>
      <c r="D127" s="86"/>
      <c r="E127" s="86"/>
      <c r="F127" s="86"/>
      <c r="G127" s="86"/>
      <c r="H127" s="67"/>
      <c r="I127" s="67"/>
      <c r="J127" s="67"/>
      <c r="K127" s="67"/>
      <c r="L127" s="67"/>
      <c r="M127" s="67"/>
      <c r="N127" s="67"/>
      <c r="O127" s="67"/>
      <c r="P127" s="67"/>
      <c r="Q127" s="67"/>
    </row>
    <row r="128" spans="2:17" x14ac:dyDescent="0.2">
      <c r="B128" s="86"/>
      <c r="C128" s="86"/>
      <c r="D128" s="86"/>
      <c r="E128" s="86"/>
      <c r="F128" s="86"/>
      <c r="G128" s="86"/>
      <c r="H128" s="67"/>
      <c r="I128" s="67"/>
      <c r="J128" s="67"/>
      <c r="K128" s="67"/>
      <c r="L128" s="67"/>
      <c r="M128" s="67"/>
      <c r="N128" s="67"/>
      <c r="O128" s="67"/>
      <c r="P128" s="67"/>
      <c r="Q128" s="67"/>
    </row>
    <row r="129" spans="2:17" x14ac:dyDescent="0.2">
      <c r="B129" s="86"/>
      <c r="C129" s="86"/>
      <c r="D129" s="86"/>
      <c r="E129" s="86"/>
      <c r="F129" s="86"/>
      <c r="G129" s="86"/>
      <c r="H129" s="67"/>
      <c r="I129" s="67"/>
      <c r="J129" s="67"/>
      <c r="K129" s="67"/>
      <c r="L129" s="67"/>
      <c r="M129" s="67"/>
      <c r="N129" s="67"/>
      <c r="O129" s="67"/>
      <c r="P129" s="67"/>
      <c r="Q129" s="67"/>
    </row>
    <row r="130" spans="2:17" x14ac:dyDescent="0.2">
      <c r="B130" s="86"/>
      <c r="C130" s="86"/>
      <c r="D130" s="86"/>
      <c r="E130" s="86"/>
      <c r="F130" s="86"/>
      <c r="G130" s="86"/>
      <c r="H130" s="67"/>
      <c r="I130" s="67"/>
      <c r="J130" s="67"/>
      <c r="K130" s="67"/>
      <c r="L130" s="67"/>
      <c r="M130" s="67"/>
      <c r="N130" s="67"/>
      <c r="O130" s="67"/>
      <c r="P130" s="67"/>
      <c r="Q130" s="67"/>
    </row>
    <row r="131" spans="2:17" x14ac:dyDescent="0.2">
      <c r="B131" s="86"/>
      <c r="C131" s="86"/>
      <c r="D131" s="86"/>
      <c r="E131" s="86"/>
      <c r="F131" s="86"/>
      <c r="G131" s="86"/>
      <c r="H131" s="67"/>
      <c r="I131" s="67"/>
      <c r="J131" s="67"/>
      <c r="K131" s="67"/>
      <c r="L131" s="67"/>
      <c r="M131" s="67"/>
      <c r="N131" s="67"/>
      <c r="O131" s="67"/>
      <c r="P131" s="67"/>
      <c r="Q131" s="67"/>
    </row>
    <row r="132" spans="2:17" x14ac:dyDescent="0.2">
      <c r="B132" s="86"/>
      <c r="C132" s="86"/>
      <c r="D132" s="86"/>
      <c r="E132" s="86"/>
      <c r="F132" s="86"/>
      <c r="G132" s="86"/>
      <c r="H132" s="67"/>
      <c r="I132" s="67"/>
      <c r="J132" s="67"/>
      <c r="K132" s="67"/>
      <c r="L132" s="67"/>
      <c r="M132" s="67"/>
      <c r="N132" s="67"/>
      <c r="O132" s="67"/>
      <c r="P132" s="67"/>
      <c r="Q132" s="67"/>
    </row>
    <row r="133" spans="2:17" x14ac:dyDescent="0.2">
      <c r="B133" s="86"/>
      <c r="C133" s="86"/>
      <c r="D133" s="86"/>
      <c r="E133" s="86"/>
      <c r="F133" s="86"/>
      <c r="G133" s="86"/>
      <c r="H133" s="67"/>
      <c r="I133" s="67"/>
      <c r="J133" s="67"/>
      <c r="K133" s="67"/>
      <c r="L133" s="67"/>
      <c r="M133" s="67"/>
      <c r="N133" s="67"/>
      <c r="O133" s="67"/>
      <c r="P133" s="67"/>
      <c r="Q133" s="67"/>
    </row>
    <row r="134" spans="2:17" x14ac:dyDescent="0.2">
      <c r="B134" s="86"/>
      <c r="C134" s="86"/>
      <c r="D134" s="86"/>
      <c r="E134" s="86"/>
      <c r="F134" s="86"/>
      <c r="G134" s="86"/>
      <c r="H134" s="67"/>
      <c r="I134" s="67"/>
      <c r="J134" s="67"/>
      <c r="K134" s="67"/>
      <c r="L134" s="67"/>
      <c r="M134" s="67"/>
      <c r="N134" s="67"/>
      <c r="O134" s="67"/>
      <c r="P134" s="67"/>
      <c r="Q134" s="67"/>
    </row>
    <row r="135" spans="2:17" x14ac:dyDescent="0.2">
      <c r="B135" s="86"/>
      <c r="C135" s="86"/>
      <c r="D135" s="86"/>
      <c r="E135" s="86"/>
      <c r="F135" s="86"/>
      <c r="G135" s="86"/>
      <c r="H135" s="67"/>
      <c r="I135" s="67"/>
      <c r="J135" s="67"/>
      <c r="K135" s="67"/>
      <c r="L135" s="67"/>
      <c r="M135" s="67"/>
      <c r="N135" s="67"/>
      <c r="O135" s="67"/>
      <c r="P135" s="67"/>
      <c r="Q135" s="67"/>
    </row>
    <row r="136" spans="2:17" x14ac:dyDescent="0.2">
      <c r="B136" s="86"/>
      <c r="C136" s="86"/>
      <c r="D136" s="86"/>
      <c r="E136" s="86"/>
      <c r="F136" s="86"/>
      <c r="G136" s="86"/>
      <c r="H136" s="67"/>
      <c r="I136" s="67"/>
      <c r="J136" s="67"/>
      <c r="K136" s="67"/>
      <c r="L136" s="67"/>
      <c r="M136" s="67"/>
      <c r="N136" s="67"/>
      <c r="O136" s="67"/>
      <c r="P136" s="67"/>
      <c r="Q136" s="67"/>
    </row>
    <row r="137" spans="2:17" x14ac:dyDescent="0.2">
      <c r="B137" s="86"/>
      <c r="C137" s="86"/>
      <c r="D137" s="86"/>
      <c r="E137" s="86"/>
      <c r="F137" s="86"/>
      <c r="G137" s="86"/>
      <c r="H137" s="67"/>
      <c r="I137" s="67"/>
      <c r="J137" s="67"/>
      <c r="K137" s="67"/>
      <c r="L137" s="67"/>
      <c r="M137" s="67"/>
      <c r="N137" s="67"/>
      <c r="O137" s="67"/>
      <c r="P137" s="67"/>
      <c r="Q137" s="67"/>
    </row>
    <row r="138" spans="2:17" x14ac:dyDescent="0.2">
      <c r="B138" s="86"/>
      <c r="C138" s="86"/>
      <c r="D138" s="86"/>
      <c r="E138" s="86"/>
      <c r="F138" s="86"/>
      <c r="G138" s="86"/>
      <c r="H138" s="67"/>
      <c r="I138" s="67"/>
      <c r="J138" s="67"/>
      <c r="K138" s="67"/>
      <c r="L138" s="67"/>
      <c r="M138" s="67"/>
      <c r="N138" s="67"/>
      <c r="O138" s="67"/>
      <c r="P138" s="67"/>
      <c r="Q138" s="67"/>
    </row>
    <row r="139" spans="2:17" x14ac:dyDescent="0.2">
      <c r="B139" s="86"/>
      <c r="C139" s="86"/>
      <c r="D139" s="86"/>
      <c r="E139" s="86"/>
      <c r="F139" s="86"/>
      <c r="G139" s="86"/>
      <c r="H139" s="67"/>
      <c r="I139" s="67"/>
      <c r="J139" s="67"/>
      <c r="K139" s="67"/>
      <c r="L139" s="67"/>
      <c r="M139" s="67"/>
      <c r="N139" s="67"/>
      <c r="O139" s="67"/>
      <c r="P139" s="67"/>
      <c r="Q139" s="67"/>
    </row>
    <row r="140" spans="2:17" x14ac:dyDescent="0.2">
      <c r="B140" s="86"/>
      <c r="C140" s="86"/>
      <c r="D140" s="86"/>
      <c r="E140" s="86"/>
      <c r="F140" s="86"/>
      <c r="G140" s="86"/>
      <c r="H140" s="67"/>
      <c r="I140" s="67"/>
      <c r="J140" s="67"/>
      <c r="K140" s="67"/>
      <c r="L140" s="67"/>
      <c r="M140" s="67"/>
      <c r="N140" s="67"/>
      <c r="O140" s="67"/>
      <c r="P140" s="67"/>
      <c r="Q140" s="67"/>
    </row>
    <row r="141" spans="2:17" x14ac:dyDescent="0.2">
      <c r="B141" s="86"/>
      <c r="C141" s="86"/>
      <c r="D141" s="86"/>
      <c r="E141" s="86"/>
      <c r="F141" s="86"/>
      <c r="G141" s="86"/>
      <c r="H141" s="67"/>
      <c r="I141" s="67"/>
      <c r="J141" s="67"/>
      <c r="K141" s="67"/>
      <c r="L141" s="67"/>
      <c r="M141" s="67"/>
      <c r="N141" s="67"/>
      <c r="O141" s="67"/>
      <c r="P141" s="67"/>
      <c r="Q141" s="67"/>
    </row>
    <row r="142" spans="2:17" x14ac:dyDescent="0.2">
      <c r="B142" s="86"/>
      <c r="C142" s="86"/>
      <c r="D142" s="86"/>
      <c r="E142" s="86"/>
      <c r="F142" s="86"/>
      <c r="G142" s="86"/>
      <c r="H142" s="67"/>
      <c r="I142" s="67"/>
      <c r="J142" s="67"/>
      <c r="K142" s="67"/>
      <c r="L142" s="67"/>
      <c r="M142" s="67"/>
      <c r="N142" s="67"/>
      <c r="O142" s="67"/>
      <c r="P142" s="67"/>
      <c r="Q142" s="67"/>
    </row>
    <row r="143" spans="2:17" x14ac:dyDescent="0.2">
      <c r="B143" s="86"/>
      <c r="C143" s="86"/>
      <c r="D143" s="86"/>
      <c r="E143" s="86"/>
      <c r="F143" s="86"/>
      <c r="G143" s="86"/>
      <c r="H143" s="67"/>
      <c r="I143" s="67"/>
      <c r="J143" s="67"/>
      <c r="K143" s="67"/>
      <c r="L143" s="67"/>
      <c r="M143" s="67"/>
      <c r="N143" s="67"/>
      <c r="O143" s="67"/>
      <c r="P143" s="67"/>
      <c r="Q143" s="67"/>
    </row>
    <row r="144" spans="2:17" x14ac:dyDescent="0.2">
      <c r="B144" s="86"/>
      <c r="C144" s="86"/>
      <c r="D144" s="86"/>
      <c r="E144" s="86"/>
      <c r="F144" s="86"/>
      <c r="G144" s="86"/>
      <c r="H144" s="67"/>
      <c r="I144" s="67"/>
      <c r="J144" s="67"/>
      <c r="K144" s="67"/>
      <c r="L144" s="67"/>
      <c r="M144" s="67"/>
      <c r="N144" s="67"/>
      <c r="O144" s="67"/>
      <c r="P144" s="67"/>
      <c r="Q144" s="67"/>
    </row>
    <row r="145" spans="2:17" x14ac:dyDescent="0.2">
      <c r="B145" s="86"/>
      <c r="C145" s="86"/>
      <c r="D145" s="86"/>
      <c r="E145" s="86"/>
      <c r="F145" s="86"/>
      <c r="G145" s="86"/>
      <c r="H145" s="67"/>
      <c r="I145" s="67"/>
      <c r="J145" s="67"/>
      <c r="K145" s="67"/>
      <c r="L145" s="67"/>
      <c r="M145" s="67"/>
      <c r="N145" s="67"/>
      <c r="O145" s="67"/>
      <c r="P145" s="67"/>
      <c r="Q145" s="67"/>
    </row>
    <row r="146" spans="2:17" x14ac:dyDescent="0.2">
      <c r="B146" s="86"/>
      <c r="C146" s="86"/>
      <c r="D146" s="86"/>
      <c r="E146" s="86"/>
      <c r="F146" s="86"/>
      <c r="G146" s="86"/>
      <c r="H146" s="67"/>
      <c r="I146" s="67"/>
      <c r="J146" s="67"/>
      <c r="K146" s="67"/>
      <c r="L146" s="67"/>
      <c r="M146" s="67"/>
      <c r="N146" s="67"/>
      <c r="O146" s="67"/>
      <c r="P146" s="67"/>
      <c r="Q146" s="67"/>
    </row>
    <row r="147" spans="2:17" x14ac:dyDescent="0.2">
      <c r="B147" s="86"/>
      <c r="C147" s="86"/>
      <c r="D147" s="86"/>
      <c r="E147" s="86"/>
      <c r="F147" s="86"/>
      <c r="G147" s="86"/>
      <c r="H147" s="67"/>
      <c r="I147" s="67"/>
      <c r="J147" s="67"/>
      <c r="K147" s="67"/>
      <c r="L147" s="67"/>
      <c r="M147" s="67"/>
      <c r="N147" s="67"/>
      <c r="O147" s="67"/>
      <c r="P147" s="67"/>
      <c r="Q147" s="67"/>
    </row>
    <row r="148" spans="2:17" x14ac:dyDescent="0.2">
      <c r="B148" s="86"/>
      <c r="C148" s="86"/>
      <c r="D148" s="86"/>
      <c r="E148" s="86"/>
      <c r="F148" s="86"/>
      <c r="G148" s="86"/>
      <c r="H148" s="67"/>
      <c r="I148" s="67"/>
      <c r="J148" s="67"/>
      <c r="K148" s="67"/>
      <c r="L148" s="67"/>
      <c r="M148" s="67"/>
      <c r="N148" s="67"/>
      <c r="O148" s="67"/>
      <c r="P148" s="67"/>
      <c r="Q148" s="67"/>
    </row>
    <row r="149" spans="2:17" x14ac:dyDescent="0.2">
      <c r="B149" s="86"/>
      <c r="C149" s="86"/>
      <c r="D149" s="86"/>
      <c r="E149" s="86"/>
      <c r="F149" s="86"/>
      <c r="G149" s="86"/>
      <c r="H149" s="67"/>
      <c r="I149" s="67"/>
      <c r="J149" s="67"/>
      <c r="K149" s="67"/>
      <c r="L149" s="67"/>
      <c r="M149" s="67"/>
      <c r="N149" s="67"/>
      <c r="O149" s="67"/>
      <c r="P149" s="67"/>
      <c r="Q149" s="67"/>
    </row>
    <row r="150" spans="2:17" x14ac:dyDescent="0.2">
      <c r="B150" s="86"/>
      <c r="C150" s="86"/>
      <c r="D150" s="86"/>
      <c r="E150" s="86"/>
      <c r="F150" s="86"/>
      <c r="G150" s="86"/>
      <c r="H150" s="67"/>
      <c r="I150" s="67"/>
      <c r="J150" s="67"/>
      <c r="K150" s="67"/>
      <c r="L150" s="67"/>
      <c r="M150" s="67"/>
      <c r="N150" s="67"/>
      <c r="O150" s="67"/>
      <c r="P150" s="67"/>
      <c r="Q150" s="67"/>
    </row>
    <row r="151" spans="2:17" x14ac:dyDescent="0.2">
      <c r="B151" s="86"/>
      <c r="C151" s="86"/>
      <c r="D151" s="86"/>
      <c r="E151" s="86"/>
      <c r="F151" s="86"/>
      <c r="G151" s="86"/>
      <c r="H151" s="67"/>
      <c r="I151" s="67"/>
      <c r="J151" s="67"/>
      <c r="K151" s="67"/>
      <c r="L151" s="67"/>
      <c r="M151" s="67"/>
      <c r="N151" s="67"/>
      <c r="O151" s="67"/>
      <c r="P151" s="67"/>
      <c r="Q151" s="67"/>
    </row>
    <row r="152" spans="2:17" x14ac:dyDescent="0.2">
      <c r="B152" s="86"/>
      <c r="C152" s="86"/>
      <c r="D152" s="86"/>
      <c r="E152" s="86"/>
      <c r="F152" s="86"/>
      <c r="G152" s="86"/>
      <c r="H152" s="67"/>
      <c r="I152" s="67"/>
      <c r="J152" s="67"/>
      <c r="K152" s="67"/>
      <c r="L152" s="67"/>
      <c r="M152" s="67"/>
      <c r="N152" s="67"/>
      <c r="O152" s="67"/>
      <c r="P152" s="67"/>
      <c r="Q152" s="67"/>
    </row>
    <row r="153" spans="2:17" x14ac:dyDescent="0.2">
      <c r="B153" s="86"/>
      <c r="C153" s="86"/>
      <c r="D153" s="86"/>
      <c r="E153" s="86"/>
      <c r="F153" s="86"/>
      <c r="G153" s="86"/>
      <c r="H153" s="67"/>
      <c r="I153" s="67"/>
      <c r="J153" s="67"/>
      <c r="K153" s="67"/>
      <c r="L153" s="67"/>
      <c r="M153" s="67"/>
      <c r="N153" s="67"/>
      <c r="O153" s="67"/>
      <c r="P153" s="67"/>
      <c r="Q153" s="67"/>
    </row>
    <row r="154" spans="2:17" x14ac:dyDescent="0.2">
      <c r="B154" s="86"/>
      <c r="C154" s="86"/>
      <c r="D154" s="86"/>
      <c r="E154" s="86"/>
      <c r="F154" s="86"/>
      <c r="G154" s="86"/>
      <c r="H154" s="67"/>
      <c r="I154" s="67"/>
      <c r="J154" s="67"/>
      <c r="K154" s="67"/>
      <c r="L154" s="67"/>
      <c r="M154" s="67"/>
      <c r="N154" s="67"/>
      <c r="O154" s="67"/>
      <c r="P154" s="67"/>
      <c r="Q154" s="67"/>
    </row>
    <row r="155" spans="2:17" x14ac:dyDescent="0.2">
      <c r="B155" s="86"/>
      <c r="C155" s="86"/>
      <c r="D155" s="86"/>
      <c r="E155" s="86"/>
      <c r="F155" s="86"/>
      <c r="G155" s="86"/>
      <c r="H155" s="67"/>
      <c r="I155" s="67"/>
      <c r="J155" s="67"/>
      <c r="K155" s="67"/>
      <c r="L155" s="67"/>
      <c r="M155" s="67"/>
      <c r="N155" s="67"/>
      <c r="O155" s="67"/>
      <c r="P155" s="67"/>
      <c r="Q155" s="67"/>
    </row>
    <row r="156" spans="2:17" x14ac:dyDescent="0.2">
      <c r="B156" s="86"/>
      <c r="C156" s="86"/>
      <c r="D156" s="86"/>
      <c r="E156" s="86"/>
      <c r="F156" s="86"/>
      <c r="G156" s="86"/>
      <c r="H156" s="67"/>
      <c r="I156" s="67"/>
      <c r="J156" s="67"/>
      <c r="K156" s="67"/>
      <c r="L156" s="67"/>
      <c r="M156" s="67"/>
      <c r="N156" s="67"/>
      <c r="O156" s="67"/>
      <c r="P156" s="67"/>
      <c r="Q156" s="67"/>
    </row>
    <row r="157" spans="2:17" x14ac:dyDescent="0.2">
      <c r="B157" s="86"/>
      <c r="C157" s="86"/>
      <c r="D157" s="86"/>
      <c r="E157" s="86"/>
      <c r="F157" s="86"/>
      <c r="G157" s="86"/>
      <c r="H157" s="67"/>
      <c r="I157" s="67"/>
      <c r="J157" s="67"/>
      <c r="K157" s="67"/>
      <c r="L157" s="67"/>
      <c r="M157" s="67"/>
      <c r="N157" s="67"/>
      <c r="O157" s="67"/>
      <c r="P157" s="67"/>
      <c r="Q157" s="67"/>
    </row>
    <row r="158" spans="2:17" x14ac:dyDescent="0.2">
      <c r="B158" s="86"/>
      <c r="C158" s="86"/>
      <c r="D158" s="86"/>
      <c r="E158" s="86"/>
      <c r="F158" s="86"/>
      <c r="G158" s="86"/>
      <c r="H158" s="67"/>
      <c r="I158" s="67"/>
      <c r="J158" s="67"/>
      <c r="K158" s="67"/>
      <c r="L158" s="67"/>
      <c r="M158" s="67"/>
      <c r="N158" s="67"/>
      <c r="O158" s="67"/>
      <c r="P158" s="67"/>
      <c r="Q158" s="67"/>
    </row>
    <row r="159" spans="2:17" x14ac:dyDescent="0.2">
      <c r="B159" s="86"/>
      <c r="C159" s="86"/>
      <c r="D159" s="86"/>
      <c r="E159" s="86"/>
      <c r="F159" s="86"/>
      <c r="G159" s="86"/>
      <c r="H159" s="67"/>
      <c r="I159" s="67"/>
      <c r="J159" s="67"/>
      <c r="K159" s="67"/>
      <c r="L159" s="67"/>
      <c r="M159" s="67"/>
      <c r="N159" s="67"/>
      <c r="O159" s="67"/>
      <c r="P159" s="67"/>
      <c r="Q159" s="67"/>
    </row>
    <row r="160" spans="2:17" x14ac:dyDescent="0.2">
      <c r="B160" s="86"/>
      <c r="C160" s="86"/>
      <c r="D160" s="86"/>
      <c r="E160" s="86"/>
      <c r="F160" s="86"/>
      <c r="G160" s="86"/>
      <c r="H160" s="67"/>
      <c r="I160" s="67"/>
      <c r="J160" s="67"/>
      <c r="K160" s="67"/>
      <c r="L160" s="67"/>
      <c r="M160" s="67"/>
      <c r="N160" s="67"/>
      <c r="O160" s="67"/>
      <c r="P160" s="67"/>
      <c r="Q160" s="67"/>
    </row>
    <row r="161" spans="2:17" x14ac:dyDescent="0.2">
      <c r="B161" s="86"/>
      <c r="C161" s="86"/>
      <c r="D161" s="86"/>
      <c r="E161" s="86"/>
      <c r="F161" s="86"/>
      <c r="G161" s="86"/>
      <c r="H161" s="67"/>
      <c r="I161" s="67"/>
      <c r="J161" s="67"/>
      <c r="K161" s="67"/>
      <c r="L161" s="67"/>
      <c r="M161" s="67"/>
      <c r="N161" s="67"/>
      <c r="O161" s="67"/>
      <c r="P161" s="67"/>
      <c r="Q161" s="67"/>
    </row>
    <row r="162" spans="2:17" x14ac:dyDescent="0.2">
      <c r="B162" s="86"/>
      <c r="C162" s="86"/>
      <c r="D162" s="86"/>
      <c r="E162" s="86"/>
      <c r="F162" s="86"/>
      <c r="G162" s="86"/>
      <c r="H162" s="67"/>
      <c r="I162" s="67"/>
      <c r="J162" s="67"/>
      <c r="K162" s="67"/>
      <c r="L162" s="67"/>
      <c r="M162" s="67"/>
      <c r="N162" s="67"/>
      <c r="O162" s="67"/>
      <c r="P162" s="67"/>
      <c r="Q162" s="67"/>
    </row>
    <row r="163" spans="2:17" x14ac:dyDescent="0.2">
      <c r="B163" s="86"/>
      <c r="C163" s="86"/>
      <c r="D163" s="86"/>
      <c r="E163" s="86"/>
      <c r="F163" s="86"/>
      <c r="G163" s="86"/>
      <c r="H163" s="67"/>
      <c r="I163" s="67"/>
      <c r="J163" s="67"/>
      <c r="K163" s="67"/>
      <c r="L163" s="67"/>
      <c r="M163" s="67"/>
      <c r="N163" s="67"/>
      <c r="O163" s="67"/>
      <c r="P163" s="67"/>
      <c r="Q163" s="67"/>
    </row>
    <row r="164" spans="2:17" x14ac:dyDescent="0.2">
      <c r="B164" s="86"/>
      <c r="C164" s="86"/>
      <c r="D164" s="86"/>
      <c r="E164" s="86"/>
      <c r="F164" s="86"/>
      <c r="G164" s="86"/>
      <c r="H164" s="67"/>
      <c r="I164" s="67"/>
      <c r="J164" s="67"/>
      <c r="K164" s="67"/>
      <c r="L164" s="67"/>
      <c r="M164" s="67"/>
      <c r="N164" s="67"/>
      <c r="O164" s="67"/>
      <c r="P164" s="67"/>
      <c r="Q164" s="67"/>
    </row>
    <row r="165" spans="2:17" x14ac:dyDescent="0.2">
      <c r="B165" s="86"/>
      <c r="C165" s="86"/>
      <c r="D165" s="86"/>
      <c r="E165" s="86"/>
      <c r="F165" s="86"/>
      <c r="G165" s="86"/>
      <c r="H165" s="67"/>
      <c r="I165" s="67"/>
      <c r="J165" s="67"/>
      <c r="K165" s="67"/>
      <c r="L165" s="67"/>
      <c r="M165" s="67"/>
      <c r="N165" s="67"/>
      <c r="O165" s="67"/>
      <c r="P165" s="67"/>
      <c r="Q165" s="67"/>
    </row>
    <row r="166" spans="2:17" x14ac:dyDescent="0.2">
      <c r="B166" s="86"/>
      <c r="C166" s="86"/>
      <c r="D166" s="86"/>
      <c r="E166" s="86"/>
      <c r="F166" s="86"/>
      <c r="G166" s="86"/>
      <c r="H166" s="67"/>
      <c r="I166" s="67"/>
      <c r="J166" s="67"/>
      <c r="K166" s="67"/>
      <c r="L166" s="67"/>
      <c r="M166" s="67"/>
      <c r="N166" s="67"/>
      <c r="O166" s="67"/>
      <c r="P166" s="67"/>
      <c r="Q166" s="67"/>
    </row>
    <row r="167" spans="2:17" x14ac:dyDescent="0.2">
      <c r="B167" s="86"/>
      <c r="C167" s="86"/>
      <c r="D167" s="86"/>
      <c r="E167" s="86"/>
      <c r="F167" s="86"/>
      <c r="G167" s="86"/>
      <c r="H167" s="67"/>
      <c r="I167" s="67"/>
      <c r="J167" s="67"/>
      <c r="K167" s="67"/>
      <c r="L167" s="67"/>
      <c r="M167" s="67"/>
      <c r="N167" s="67"/>
      <c r="O167" s="67"/>
      <c r="P167" s="67"/>
      <c r="Q167" s="67"/>
    </row>
    <row r="168" spans="2:17" x14ac:dyDescent="0.2">
      <c r="B168" s="86"/>
      <c r="C168" s="86"/>
      <c r="D168" s="86"/>
      <c r="E168" s="86"/>
      <c r="F168" s="86"/>
      <c r="G168" s="86"/>
      <c r="H168" s="67"/>
      <c r="I168" s="67"/>
      <c r="J168" s="67"/>
      <c r="K168" s="67"/>
      <c r="L168" s="67"/>
      <c r="M168" s="67"/>
      <c r="N168" s="67"/>
      <c r="O168" s="67"/>
      <c r="P168" s="67"/>
      <c r="Q168" s="67"/>
    </row>
  </sheetData>
  <mergeCells count="1">
    <mergeCell ref="A2:G2"/>
  </mergeCells>
  <printOptions horizontalCentered="1"/>
  <pageMargins left="0.72" right="0.66" top="0.74" bottom="0.98425196850393704" header="0.51181102362204722" footer="0.51181102362204722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A5" sqref="A5"/>
    </sheetView>
  </sheetViews>
  <sheetFormatPr defaultRowHeight="12.75" outlineLevelRow="3" x14ac:dyDescent="0.2"/>
  <cols>
    <col min="1" max="1" width="60.28515625" style="50" customWidth="1"/>
    <col min="2" max="7" width="12.7109375" style="69" customWidth="1"/>
    <col min="8" max="16384" width="9.140625" style="50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x14ac:dyDescent="0.2">
      <c r="A3" s="167"/>
    </row>
    <row r="4" spans="1:19" s="157" customFormat="1" x14ac:dyDescent="0.2">
      <c r="B4" s="228"/>
      <c r="C4" s="228"/>
      <c r="D4" s="228"/>
      <c r="E4" s="228"/>
      <c r="F4" s="228"/>
      <c r="G4" s="228" t="s">
        <v>191</v>
      </c>
    </row>
    <row r="5" spans="1:19" s="152" customFormat="1" x14ac:dyDescent="0.2">
      <c r="A5" s="53"/>
      <c r="B5" s="43">
        <v>40908</v>
      </c>
      <c r="C5" s="43">
        <v>41274</v>
      </c>
      <c r="D5" s="43">
        <v>41639</v>
      </c>
      <c r="E5" s="43">
        <v>42004</v>
      </c>
      <c r="F5" s="43">
        <v>42369</v>
      </c>
      <c r="G5" s="43">
        <v>42400</v>
      </c>
    </row>
    <row r="6" spans="1:19" s="107" customFormat="1" ht="31.5" x14ac:dyDescent="0.2">
      <c r="A6" s="74" t="s">
        <v>172</v>
      </c>
      <c r="B6" s="15">
        <f t="shared" ref="B6:G6" si="0">B$7+B$65</f>
        <v>59223.658234119997</v>
      </c>
      <c r="C6" s="15">
        <f t="shared" si="0"/>
        <v>64495.287511390001</v>
      </c>
      <c r="D6" s="15">
        <f t="shared" si="0"/>
        <v>73162.338414950005</v>
      </c>
      <c r="E6" s="15">
        <f t="shared" si="0"/>
        <v>69811.92296293001</v>
      </c>
      <c r="F6" s="15">
        <f t="shared" si="0"/>
        <v>65488.56616196</v>
      </c>
      <c r="G6" s="15">
        <f t="shared" si="0"/>
        <v>65410.291921960001</v>
      </c>
    </row>
    <row r="7" spans="1:19" s="238" customFormat="1" ht="15" x14ac:dyDescent="0.2">
      <c r="A7" s="270" t="s">
        <v>74</v>
      </c>
      <c r="B7" s="271">
        <f t="shared" ref="B7:G7" si="1">B$8+B$33</f>
        <v>44716.246612729999</v>
      </c>
      <c r="C7" s="271">
        <f t="shared" si="1"/>
        <v>49945.981999039999</v>
      </c>
      <c r="D7" s="271">
        <f t="shared" si="1"/>
        <v>60079.89859088001</v>
      </c>
      <c r="E7" s="271">
        <f t="shared" si="1"/>
        <v>60058.160629950005</v>
      </c>
      <c r="F7" s="271">
        <f t="shared" si="1"/>
        <v>55575.985078350001</v>
      </c>
      <c r="G7" s="271">
        <f t="shared" si="1"/>
        <v>55342.637526190003</v>
      </c>
    </row>
    <row r="8" spans="1:19" s="215" customFormat="1" ht="15" outlineLevel="1" x14ac:dyDescent="0.2">
      <c r="A8" s="272" t="s">
        <v>50</v>
      </c>
      <c r="B8" s="273">
        <f t="shared" ref="B8:G8" si="2">B$9+B$31</f>
        <v>20209.142439779996</v>
      </c>
      <c r="C8" s="273">
        <f t="shared" si="2"/>
        <v>23808.244427200007</v>
      </c>
      <c r="D8" s="273">
        <f t="shared" si="2"/>
        <v>32148.076524250002</v>
      </c>
      <c r="E8" s="273">
        <f t="shared" si="2"/>
        <v>29235.627080110004</v>
      </c>
      <c r="F8" s="273">
        <f t="shared" si="2"/>
        <v>21166.125221090002</v>
      </c>
      <c r="G8" s="273">
        <f t="shared" si="2"/>
        <v>21010.688703430002</v>
      </c>
    </row>
    <row r="9" spans="1:19" s="166" customFormat="1" ht="25.5" outlineLevel="2" collapsed="1" x14ac:dyDescent="0.2">
      <c r="A9" s="274" t="s">
        <v>130</v>
      </c>
      <c r="B9" s="123">
        <f t="shared" ref="B9:G9" si="3">SUM(B$10:B$30)</f>
        <v>19811.878360579998</v>
      </c>
      <c r="C9" s="123">
        <f t="shared" si="3"/>
        <v>23427.685435890005</v>
      </c>
      <c r="D9" s="123">
        <f t="shared" si="3"/>
        <v>31784.063576040004</v>
      </c>
      <c r="E9" s="123">
        <f t="shared" si="3"/>
        <v>29059.497891580002</v>
      </c>
      <c r="F9" s="123">
        <f t="shared" si="3"/>
        <v>21055.917848520003</v>
      </c>
      <c r="G9" s="123">
        <f t="shared" si="3"/>
        <v>20905.525108370002</v>
      </c>
    </row>
    <row r="10" spans="1:19" s="118" customFormat="1" ht="12.75" hidden="1" customHeight="1" outlineLevel="3" x14ac:dyDescent="0.2">
      <c r="A10" s="75" t="s">
        <v>52</v>
      </c>
      <c r="B10" s="131">
        <v>0</v>
      </c>
      <c r="C10" s="131">
        <v>103.3695</v>
      </c>
      <c r="D10" s="131">
        <v>200</v>
      </c>
      <c r="E10" s="131">
        <v>5.6077424000000002</v>
      </c>
      <c r="F10" s="131">
        <v>4.1098024500000001</v>
      </c>
      <c r="G10" s="131">
        <v>3.9599600300000004</v>
      </c>
    </row>
    <row r="11" spans="1:19" ht="12.75" hidden="1" customHeight="1" outlineLevel="3" x14ac:dyDescent="0.2">
      <c r="A11" s="14" t="s">
        <v>182</v>
      </c>
      <c r="B11" s="90">
        <v>0</v>
      </c>
      <c r="C11" s="90">
        <v>0</v>
      </c>
      <c r="D11" s="90">
        <v>295.38068247000001</v>
      </c>
      <c r="E11" s="90">
        <v>0</v>
      </c>
      <c r="F11" s="90">
        <v>0</v>
      </c>
      <c r="G11" s="90">
        <v>0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</row>
    <row r="12" spans="1:19" ht="12.75" hidden="1" customHeight="1" outlineLevel="3" x14ac:dyDescent="0.2">
      <c r="A12" s="14" t="s">
        <v>161</v>
      </c>
      <c r="B12" s="90">
        <v>1928.98307843</v>
      </c>
      <c r="C12" s="90">
        <v>1928.2108094800001</v>
      </c>
      <c r="D12" s="90">
        <v>1969.49693484</v>
      </c>
      <c r="E12" s="90">
        <v>3187.0048849599998</v>
      </c>
      <c r="F12" s="90">
        <v>2523.1991677199999</v>
      </c>
      <c r="G12" s="90">
        <v>2407.7218186499999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1:19" ht="12.75" hidden="1" customHeight="1" outlineLevel="3" x14ac:dyDescent="0.2">
      <c r="A13" s="14" t="s">
        <v>44</v>
      </c>
      <c r="B13" s="90">
        <v>481.86199905000001</v>
      </c>
      <c r="C13" s="90">
        <v>481.66908545000001</v>
      </c>
      <c r="D13" s="90">
        <v>481.66908545000001</v>
      </c>
      <c r="E13" s="90">
        <v>244.15558407</v>
      </c>
      <c r="F13" s="90">
        <v>1620.07918365</v>
      </c>
      <c r="G13" s="90">
        <v>1545.9342441700001</v>
      </c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19" ht="12.75" hidden="1" customHeight="1" outlineLevel="3" x14ac:dyDescent="0.2">
      <c r="A14" s="14" t="s">
        <v>72</v>
      </c>
      <c r="B14" s="90">
        <v>579.33278619999999</v>
      </c>
      <c r="C14" s="90">
        <v>1800.6769834900001</v>
      </c>
      <c r="D14" s="90">
        <v>370.16349306000001</v>
      </c>
      <c r="E14" s="90">
        <v>465.34948921</v>
      </c>
      <c r="F14" s="90">
        <v>345.14499999999998</v>
      </c>
      <c r="G14" s="90">
        <v>349.12086349000003</v>
      </c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1:19" ht="12.75" hidden="1" customHeight="1" outlineLevel="3" x14ac:dyDescent="0.2">
      <c r="A15" s="14" t="s">
        <v>121</v>
      </c>
      <c r="B15" s="90">
        <v>187.73936769000002</v>
      </c>
      <c r="C15" s="90">
        <v>187.66420618000001</v>
      </c>
      <c r="D15" s="90">
        <v>187.66420618000001</v>
      </c>
      <c r="E15" s="90">
        <v>95.126021689999988</v>
      </c>
      <c r="F15" s="90">
        <v>62.49826307</v>
      </c>
      <c r="G15" s="90">
        <v>59.637952299999995</v>
      </c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1:19" ht="12.75" hidden="1" customHeight="1" outlineLevel="3" x14ac:dyDescent="0.2">
      <c r="A16" s="14" t="s">
        <v>178</v>
      </c>
      <c r="B16" s="90">
        <v>0</v>
      </c>
      <c r="C16" s="90">
        <v>0</v>
      </c>
      <c r="D16" s="90">
        <v>0</v>
      </c>
      <c r="E16" s="90">
        <v>166.00315209999999</v>
      </c>
      <c r="F16" s="90">
        <v>109.06488557</v>
      </c>
      <c r="G16" s="90">
        <v>104.07339539</v>
      </c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spans="1:17" ht="12.75" hidden="1" customHeight="1" outlineLevel="3" x14ac:dyDescent="0.2">
      <c r="A17" s="14" t="s">
        <v>76</v>
      </c>
      <c r="B17" s="90">
        <v>0</v>
      </c>
      <c r="C17" s="90">
        <v>0</v>
      </c>
      <c r="D17" s="90">
        <v>0</v>
      </c>
      <c r="E17" s="90">
        <v>206.10638032</v>
      </c>
      <c r="F17" s="90">
        <v>135.41290332</v>
      </c>
      <c r="G17" s="90">
        <v>129.21556333000001</v>
      </c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1:17" ht="12.75" hidden="1" customHeight="1" outlineLevel="3" x14ac:dyDescent="0.2">
      <c r="A18" s="14" t="s">
        <v>142</v>
      </c>
      <c r="B18" s="90">
        <v>0</v>
      </c>
      <c r="C18" s="90">
        <v>0</v>
      </c>
      <c r="D18" s="90">
        <v>0</v>
      </c>
      <c r="E18" s="90">
        <v>1005.0913983500001</v>
      </c>
      <c r="F18" s="90">
        <v>660.34998111000004</v>
      </c>
      <c r="G18" s="90">
        <v>630.12824267999997</v>
      </c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1:17" ht="12.75" hidden="1" customHeight="1" outlineLevel="3" x14ac:dyDescent="0.2">
      <c r="A19" s="14" t="s">
        <v>140</v>
      </c>
      <c r="B19" s="90">
        <v>262.83511479000003</v>
      </c>
      <c r="C19" s="90">
        <v>714.25445051999998</v>
      </c>
      <c r="D19" s="90">
        <v>350.73500000000001</v>
      </c>
      <c r="E19" s="90">
        <v>48.788000629999999</v>
      </c>
      <c r="F19" s="90">
        <v>43.704000390000004</v>
      </c>
      <c r="G19" s="90">
        <v>43.61200041</v>
      </c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1:17" ht="12.75" hidden="1" customHeight="1" outlineLevel="3" x14ac:dyDescent="0.2">
      <c r="A20" s="14" t="s">
        <v>132</v>
      </c>
      <c r="B20" s="90">
        <v>819.07782424999994</v>
      </c>
      <c r="C20" s="90">
        <v>1386.0079572099999</v>
      </c>
      <c r="D20" s="90">
        <v>2548.58078832</v>
      </c>
      <c r="E20" s="90">
        <v>2594.2371371499999</v>
      </c>
      <c r="F20" s="90">
        <v>912.90555955000002</v>
      </c>
      <c r="G20" s="90">
        <v>1361.7694177999999</v>
      </c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1:17" ht="12.75" hidden="1" customHeight="1" outlineLevel="3" x14ac:dyDescent="0.2">
      <c r="A21" s="14" t="s">
        <v>136</v>
      </c>
      <c r="B21" s="90">
        <v>81.353725999999995</v>
      </c>
      <c r="C21" s="90">
        <v>0</v>
      </c>
      <c r="D21" s="90">
        <v>0</v>
      </c>
      <c r="E21" s="90">
        <v>0</v>
      </c>
      <c r="F21" s="90">
        <v>0</v>
      </c>
      <c r="G21" s="90">
        <v>0</v>
      </c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1:17" ht="12.75" hidden="1" customHeight="1" outlineLevel="3" x14ac:dyDescent="0.2">
      <c r="A22" s="14" t="s">
        <v>0</v>
      </c>
      <c r="B22" s="90">
        <v>3617.8082054699998</v>
      </c>
      <c r="C22" s="90">
        <v>3559.8995898000003</v>
      </c>
      <c r="D22" s="90">
        <v>4335.8559353400005</v>
      </c>
      <c r="E22" s="90">
        <v>2954.3006224400001</v>
      </c>
      <c r="F22" s="90">
        <v>1807.3346098799998</v>
      </c>
      <c r="G22" s="90">
        <v>1445.0125473599999</v>
      </c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1:17" ht="12.75" hidden="1" customHeight="1" outlineLevel="3" x14ac:dyDescent="0.2">
      <c r="A23" s="14" t="s">
        <v>86</v>
      </c>
      <c r="B23" s="90">
        <v>200.03867431</v>
      </c>
      <c r="C23" s="90">
        <v>199.95858877000001</v>
      </c>
      <c r="D23" s="90">
        <v>815.48413612000002</v>
      </c>
      <c r="E23" s="90">
        <v>185.31708674000001</v>
      </c>
      <c r="F23" s="90">
        <v>160.20832754</v>
      </c>
      <c r="G23" s="90">
        <v>160.19879316999999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17" ht="12.75" hidden="1" customHeight="1" outlineLevel="3" x14ac:dyDescent="0.2">
      <c r="A24" s="14" t="s">
        <v>152</v>
      </c>
      <c r="B24" s="90">
        <v>3434.4725024600002</v>
      </c>
      <c r="C24" s="90">
        <v>4086.78760164</v>
      </c>
      <c r="D24" s="90">
        <v>9422.9182135400006</v>
      </c>
      <c r="E24" s="90">
        <v>8331.75674368</v>
      </c>
      <c r="F24" s="90">
        <v>6676.2232943399995</v>
      </c>
      <c r="G24" s="90">
        <v>6374.3339652100003</v>
      </c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1:17" ht="12.75" hidden="1" customHeight="1" outlineLevel="3" x14ac:dyDescent="0.2">
      <c r="A25" s="14" t="s">
        <v>39</v>
      </c>
      <c r="B25" s="90">
        <v>258.48264356999999</v>
      </c>
      <c r="C25" s="90">
        <v>0</v>
      </c>
      <c r="D25" s="90">
        <v>69.284373829999993</v>
      </c>
      <c r="E25" s="90">
        <v>10.780949119999999</v>
      </c>
      <c r="F25" s="90">
        <v>0</v>
      </c>
      <c r="G25" s="90">
        <v>1.9879317400000001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1:17" ht="12.75" hidden="1" customHeight="1" outlineLevel="3" x14ac:dyDescent="0.2">
      <c r="A26" s="14" t="s">
        <v>28</v>
      </c>
      <c r="B26" s="90">
        <v>1189.0159953999998</v>
      </c>
      <c r="C26" s="90">
        <v>1188.5399724600002</v>
      </c>
      <c r="D26" s="90">
        <v>1188.5399724600002</v>
      </c>
      <c r="E26" s="90">
        <v>1718.6101251499999</v>
      </c>
      <c r="F26" s="90">
        <v>1129.1352861099999</v>
      </c>
      <c r="G26" s="90">
        <v>1077.45900495</v>
      </c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1:17" ht="12.75" hidden="1" customHeight="1" outlineLevel="3" x14ac:dyDescent="0.2">
      <c r="A27" s="14" t="s">
        <v>109</v>
      </c>
      <c r="B27" s="90">
        <v>3071.2910210600003</v>
      </c>
      <c r="C27" s="90">
        <v>4140.50319029</v>
      </c>
      <c r="D27" s="90">
        <v>5898.1472538299995</v>
      </c>
      <c r="E27" s="90">
        <v>3464.15936887</v>
      </c>
      <c r="F27" s="90">
        <v>2025.9766530700001</v>
      </c>
      <c r="G27" s="90">
        <v>1933.2553109400001</v>
      </c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17" ht="12.75" hidden="1" customHeight="1" outlineLevel="3" x14ac:dyDescent="0.2">
      <c r="A28" s="14" t="s">
        <v>169</v>
      </c>
      <c r="B28" s="90">
        <v>1789.9319131899999</v>
      </c>
      <c r="C28" s="90">
        <v>1789.21531342</v>
      </c>
      <c r="D28" s="90">
        <v>1789.21531342</v>
      </c>
      <c r="E28" s="90">
        <v>1985.03895984</v>
      </c>
      <c r="F28" s="90">
        <v>1304.18033797</v>
      </c>
      <c r="G28" s="90">
        <v>1244.4929022599999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1:17" ht="12.75" hidden="1" customHeight="1" outlineLevel="3" x14ac:dyDescent="0.2">
      <c r="A29" s="14" t="s">
        <v>2</v>
      </c>
      <c r="B29" s="90">
        <v>47.98</v>
      </c>
      <c r="C29" s="90">
        <v>0</v>
      </c>
      <c r="D29" s="90">
        <v>0</v>
      </c>
      <c r="E29" s="90">
        <v>53.58765889</v>
      </c>
      <c r="F29" s="90">
        <v>0</v>
      </c>
      <c r="G29" s="90">
        <v>0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1:17" ht="12.75" hidden="1" customHeight="1" outlineLevel="3" x14ac:dyDescent="0.2">
      <c r="A30" s="14" t="s">
        <v>56</v>
      </c>
      <c r="B30" s="90">
        <v>1861.6735087100001</v>
      </c>
      <c r="C30" s="90">
        <v>1860.9281871799999</v>
      </c>
      <c r="D30" s="90">
        <v>1860.9281871799999</v>
      </c>
      <c r="E30" s="90">
        <v>2338.4765859700001</v>
      </c>
      <c r="F30" s="90">
        <v>1536.3905927800001</v>
      </c>
      <c r="G30" s="90">
        <v>2033.6111944899999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1:17" ht="25.5" outlineLevel="2" collapsed="1" x14ac:dyDescent="0.2">
      <c r="A31" s="249" t="s">
        <v>8</v>
      </c>
      <c r="B31" s="123">
        <f t="shared" ref="B31:G31" si="4">SUM(B$32:B$32)</f>
        <v>397.26407919999997</v>
      </c>
      <c r="C31" s="123">
        <f t="shared" si="4"/>
        <v>380.55899131000001</v>
      </c>
      <c r="D31" s="123">
        <f t="shared" si="4"/>
        <v>364.01294820999999</v>
      </c>
      <c r="E31" s="123">
        <f t="shared" si="4"/>
        <v>176.12918853000002</v>
      </c>
      <c r="F31" s="123">
        <f t="shared" si="4"/>
        <v>110.20737257</v>
      </c>
      <c r="G31" s="123">
        <f t="shared" si="4"/>
        <v>105.16359506000001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1:17" ht="12.75" hidden="1" customHeight="1" outlineLevel="3" x14ac:dyDescent="0.2">
      <c r="A32" s="14" t="s">
        <v>97</v>
      </c>
      <c r="B32" s="90">
        <v>397.26407919999997</v>
      </c>
      <c r="C32" s="90">
        <v>380.55899131000001</v>
      </c>
      <c r="D32" s="90">
        <v>364.01294820999999</v>
      </c>
      <c r="E32" s="90">
        <v>176.12918853000002</v>
      </c>
      <c r="F32" s="90">
        <v>110.20737257</v>
      </c>
      <c r="G32" s="90">
        <v>105.16359506000001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1:17" ht="15" outlineLevel="1" x14ac:dyDescent="0.2">
      <c r="A33" s="272" t="s">
        <v>80</v>
      </c>
      <c r="B33" s="273">
        <f t="shared" ref="B33:G33" si="5">B$34+B$41+B$49+B$52+B$63</f>
        <v>24507.104172949999</v>
      </c>
      <c r="C33" s="273">
        <f t="shared" si="5"/>
        <v>26137.737571839996</v>
      </c>
      <c r="D33" s="273">
        <f t="shared" si="5"/>
        <v>27931.822066630004</v>
      </c>
      <c r="E33" s="273">
        <f t="shared" si="5"/>
        <v>30822.533549840002</v>
      </c>
      <c r="F33" s="273">
        <f t="shared" si="5"/>
        <v>34409.859857260002</v>
      </c>
      <c r="G33" s="273">
        <f t="shared" si="5"/>
        <v>34331.948822760001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1:17" ht="25.5" outlineLevel="2" collapsed="1" x14ac:dyDescent="0.2">
      <c r="A34" s="249" t="s">
        <v>143</v>
      </c>
      <c r="B34" s="123">
        <f t="shared" ref="B34:G34" si="6">SUM(B$35:B$40)</f>
        <v>10556.563607870001</v>
      </c>
      <c r="C34" s="123">
        <f t="shared" si="6"/>
        <v>10020.918685339999</v>
      </c>
      <c r="D34" s="123">
        <f t="shared" si="6"/>
        <v>7744.7329021799997</v>
      </c>
      <c r="E34" s="123">
        <f t="shared" si="6"/>
        <v>10723.233205780001</v>
      </c>
      <c r="F34" s="123">
        <f t="shared" si="6"/>
        <v>14042.87642853</v>
      </c>
      <c r="G34" s="123">
        <f t="shared" si="6"/>
        <v>13972.778778870001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1:17" ht="12.75" hidden="1" customHeight="1" outlineLevel="3" x14ac:dyDescent="0.2">
      <c r="A35" s="14" t="s">
        <v>29</v>
      </c>
      <c r="B35" s="90">
        <v>0</v>
      </c>
      <c r="C35" s="90">
        <v>0</v>
      </c>
      <c r="D35" s="90">
        <v>0</v>
      </c>
      <c r="E35" s="90">
        <v>1658.79202128</v>
      </c>
      <c r="F35" s="90">
        <v>2414.6460216999999</v>
      </c>
      <c r="G35" s="90">
        <v>2409.5630227899996</v>
      </c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1:17" ht="12.75" hidden="1" customHeight="1" outlineLevel="3" x14ac:dyDescent="0.2">
      <c r="A36" s="14" t="s">
        <v>98</v>
      </c>
      <c r="B36" s="90">
        <v>444.74415620000002</v>
      </c>
      <c r="C36" s="90">
        <v>533.80903995999995</v>
      </c>
      <c r="D36" s="90">
        <v>596.35252766999997</v>
      </c>
      <c r="E36" s="90">
        <v>594.15593354999999</v>
      </c>
      <c r="F36" s="90">
        <v>582.19864380000001</v>
      </c>
      <c r="G36" s="90">
        <v>584.31726916000002</v>
      </c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1:17" ht="12.75" hidden="1" customHeight="1" outlineLevel="3" x14ac:dyDescent="0.2">
      <c r="A37" s="14" t="s">
        <v>77</v>
      </c>
      <c r="B37" s="90">
        <v>257.77999449000004</v>
      </c>
      <c r="C37" s="90">
        <v>400.76320380000004</v>
      </c>
      <c r="D37" s="90">
        <v>535.86069741000006</v>
      </c>
      <c r="E37" s="90">
        <v>485.33245176999998</v>
      </c>
      <c r="F37" s="90">
        <v>505.68587043000002</v>
      </c>
      <c r="G37" s="90">
        <v>504.62136628000002</v>
      </c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1:17" ht="12.75" hidden="1" customHeight="1" outlineLevel="3" x14ac:dyDescent="0.2">
      <c r="A38" s="14" t="s">
        <v>66</v>
      </c>
      <c r="B38" s="90">
        <v>3014.43014468</v>
      </c>
      <c r="C38" s="90">
        <v>3031.84249258</v>
      </c>
      <c r="D38" s="90">
        <v>3070.1299194999997</v>
      </c>
      <c r="E38" s="90">
        <v>4332.6086601799998</v>
      </c>
      <c r="F38" s="90">
        <v>5197.6524570500005</v>
      </c>
      <c r="G38" s="90">
        <v>5151.7600066999994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1:17" ht="12.75" hidden="1" customHeight="1" outlineLevel="3" x14ac:dyDescent="0.2">
      <c r="A39" s="14" t="s">
        <v>94</v>
      </c>
      <c r="B39" s="90">
        <v>6839.6093124999998</v>
      </c>
      <c r="C39" s="90">
        <v>6054.5039489999999</v>
      </c>
      <c r="D39" s="90">
        <v>3542.3897575999999</v>
      </c>
      <c r="E39" s="90">
        <v>3651.894139</v>
      </c>
      <c r="F39" s="90">
        <v>5341.8389230500006</v>
      </c>
      <c r="G39" s="90">
        <v>5321.6626014400008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1:17" ht="12.75" hidden="1" customHeight="1" outlineLevel="3" x14ac:dyDescent="0.2">
      <c r="A40" s="14" t="s">
        <v>23</v>
      </c>
      <c r="B40" s="90">
        <v>0</v>
      </c>
      <c r="C40" s="90">
        <v>0</v>
      </c>
      <c r="D40" s="90">
        <v>0</v>
      </c>
      <c r="E40" s="90">
        <v>0.45</v>
      </c>
      <c r="F40" s="90">
        <v>0.85451250000000001</v>
      </c>
      <c r="G40" s="90">
        <v>0.85451250000000001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1:17" ht="25.5" outlineLevel="2" collapsed="1" x14ac:dyDescent="0.2">
      <c r="A41" s="249" t="s">
        <v>4</v>
      </c>
      <c r="B41" s="123">
        <f t="shared" ref="B41:G41" si="7">SUM(B$42:B$48)</f>
        <v>1341.8282309599999</v>
      </c>
      <c r="C41" s="123">
        <f t="shared" si="7"/>
        <v>1138.4338014099999</v>
      </c>
      <c r="D41" s="123">
        <f t="shared" si="7"/>
        <v>910.66290189000006</v>
      </c>
      <c r="E41" s="123">
        <f t="shared" si="7"/>
        <v>1038.2854149</v>
      </c>
      <c r="F41" s="123">
        <f t="shared" si="7"/>
        <v>1362.81742308</v>
      </c>
      <c r="G41" s="123">
        <f t="shared" si="7"/>
        <v>1361.4314528300001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1:17" ht="12.75" hidden="1" customHeight="1" outlineLevel="3" x14ac:dyDescent="0.2">
      <c r="A42" s="14" t="s">
        <v>106</v>
      </c>
      <c r="B42" s="90">
        <v>20.88794459</v>
      </c>
      <c r="C42" s="90">
        <v>10.590484920000002</v>
      </c>
      <c r="D42" s="90">
        <v>0</v>
      </c>
      <c r="E42" s="90">
        <v>0</v>
      </c>
      <c r="F42" s="90">
        <v>0</v>
      </c>
      <c r="G42" s="90">
        <v>0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1:17" ht="12.75" hidden="1" customHeight="1" outlineLevel="3" x14ac:dyDescent="0.2">
      <c r="A43" s="14" t="s">
        <v>103</v>
      </c>
      <c r="B43" s="90">
        <v>0</v>
      </c>
      <c r="C43" s="90">
        <v>0</v>
      </c>
      <c r="D43" s="90">
        <v>0</v>
      </c>
      <c r="E43" s="90">
        <v>171.99464554999997</v>
      </c>
      <c r="F43" s="90">
        <v>288.07592722000004</v>
      </c>
      <c r="G43" s="90">
        <v>283.98775449999999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1:17" ht="12.75" hidden="1" customHeight="1" outlineLevel="3" x14ac:dyDescent="0.2">
      <c r="A44" s="14" t="s">
        <v>36</v>
      </c>
      <c r="B44" s="90">
        <v>102.8891536</v>
      </c>
      <c r="C44" s="90">
        <v>60.29343823</v>
      </c>
      <c r="D44" s="90">
        <v>13.322763479999999</v>
      </c>
      <c r="E44" s="90">
        <v>8.5379001100000007</v>
      </c>
      <c r="F44" s="90">
        <v>226.16820202999997</v>
      </c>
      <c r="G44" s="90">
        <v>225.69210213000002</v>
      </c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1:17" ht="12.75" hidden="1" customHeight="1" outlineLevel="3" x14ac:dyDescent="0.2">
      <c r="A45" s="14" t="s">
        <v>9</v>
      </c>
      <c r="B45" s="90">
        <v>899.10586000000001</v>
      </c>
      <c r="C45" s="90">
        <v>801.35586000000001</v>
      </c>
      <c r="D45" s="90">
        <v>703.60586000000001</v>
      </c>
      <c r="E45" s="90">
        <v>605.85586000000001</v>
      </c>
      <c r="F45" s="90">
        <v>605.85586000000001</v>
      </c>
      <c r="G45" s="90">
        <v>605.85586000000001</v>
      </c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1:17" ht="12.75" hidden="1" customHeight="1" outlineLevel="3" x14ac:dyDescent="0.2">
      <c r="A46" s="14" t="s">
        <v>99</v>
      </c>
      <c r="B46" s="90">
        <v>54.401777250000002</v>
      </c>
      <c r="C46" s="90">
        <v>33.136794510000001</v>
      </c>
      <c r="D46" s="90">
        <v>11.871811750000001</v>
      </c>
      <c r="E46" s="90">
        <v>10.446904590000001</v>
      </c>
      <c r="F46" s="90">
        <v>9.021997429999999</v>
      </c>
      <c r="G46" s="90">
        <v>9.021997429999999</v>
      </c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1:17" ht="12.75" hidden="1" customHeight="1" outlineLevel="3" x14ac:dyDescent="0.2">
      <c r="A47" s="14" t="s">
        <v>60</v>
      </c>
      <c r="B47" s="90">
        <v>5.4311100399999992</v>
      </c>
      <c r="C47" s="90">
        <v>2.77749727</v>
      </c>
      <c r="D47" s="90">
        <v>0</v>
      </c>
      <c r="E47" s="90">
        <v>0</v>
      </c>
      <c r="F47" s="90">
        <v>0</v>
      </c>
      <c r="G47" s="90">
        <v>0</v>
      </c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1:17" ht="12.75" hidden="1" customHeight="1" outlineLevel="3" x14ac:dyDescent="0.2">
      <c r="A48" s="14" t="s">
        <v>105</v>
      </c>
      <c r="B48" s="90">
        <v>259.11238548</v>
      </c>
      <c r="C48" s="90">
        <v>230.27972648000002</v>
      </c>
      <c r="D48" s="90">
        <v>181.86246666</v>
      </c>
      <c r="E48" s="90">
        <v>241.45010464999999</v>
      </c>
      <c r="F48" s="90">
        <v>233.69543640000001</v>
      </c>
      <c r="G48" s="90">
        <v>236.87373876999999</v>
      </c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1:17" ht="25.5" outlineLevel="2" collapsed="1" x14ac:dyDescent="0.2">
      <c r="A49" s="249" t="s">
        <v>22</v>
      </c>
      <c r="B49" s="123">
        <f t="shared" ref="B49:G49" si="8">SUM(B$50:B$51)</f>
        <v>2000.0659004199999</v>
      </c>
      <c r="C49" s="123">
        <f t="shared" si="8"/>
        <v>6.7403619999999997E-2</v>
      </c>
      <c r="D49" s="123">
        <f t="shared" si="8"/>
        <v>7.0629880000000006E-2</v>
      </c>
      <c r="E49" s="123">
        <f t="shared" si="8"/>
        <v>6.2362290000000001E-2</v>
      </c>
      <c r="F49" s="123">
        <f t="shared" si="8"/>
        <v>5.5863759999999998E-2</v>
      </c>
      <c r="G49" s="123">
        <f t="shared" si="8"/>
        <v>5.5746169999999998E-2</v>
      </c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1:17" ht="12.75" hidden="1" customHeight="1" outlineLevel="3" x14ac:dyDescent="0.2">
      <c r="A50" s="14" t="s">
        <v>75</v>
      </c>
      <c r="B50" s="90">
        <v>6.5900420000000001E-2</v>
      </c>
      <c r="C50" s="90">
        <v>6.7403619999999997E-2</v>
      </c>
      <c r="D50" s="90">
        <v>7.0629880000000006E-2</v>
      </c>
      <c r="E50" s="90">
        <v>6.2362290000000001E-2</v>
      </c>
      <c r="F50" s="90">
        <v>5.5863759999999998E-2</v>
      </c>
      <c r="G50" s="90">
        <v>5.5746169999999998E-2</v>
      </c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1:17" ht="12.75" hidden="1" customHeight="1" outlineLevel="3" x14ac:dyDescent="0.2">
      <c r="A51" s="14" t="s">
        <v>38</v>
      </c>
      <c r="B51" s="90">
        <v>2000</v>
      </c>
      <c r="C51" s="90">
        <v>0</v>
      </c>
      <c r="D51" s="90">
        <v>0</v>
      </c>
      <c r="E51" s="90">
        <v>0</v>
      </c>
      <c r="F51" s="90">
        <v>0</v>
      </c>
      <c r="G51" s="90">
        <v>0</v>
      </c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1:17" ht="25.5" outlineLevel="2" collapsed="1" x14ac:dyDescent="0.2">
      <c r="A52" s="249" t="s">
        <v>144</v>
      </c>
      <c r="B52" s="123">
        <f t="shared" ref="B52:G52" si="9">SUM(B$53:B$62)</f>
        <v>8723.3399834800002</v>
      </c>
      <c r="C52" s="123">
        <f t="shared" si="9"/>
        <v>13090.980007509999</v>
      </c>
      <c r="D52" s="123">
        <f t="shared" si="9"/>
        <v>17378.839984990002</v>
      </c>
      <c r="E52" s="123">
        <f t="shared" si="9"/>
        <v>17281.820009390001</v>
      </c>
      <c r="F52" s="123">
        <f t="shared" si="9"/>
        <v>17302.433000000001</v>
      </c>
      <c r="G52" s="123">
        <f t="shared" si="9"/>
        <v>17302.433000000001</v>
      </c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1:17" ht="12.75" hidden="1" customHeight="1" outlineLevel="3" x14ac:dyDescent="0.2">
      <c r="A53" s="14" t="s">
        <v>19</v>
      </c>
      <c r="B53" s="90">
        <v>1000</v>
      </c>
      <c r="C53" s="90">
        <v>1000</v>
      </c>
      <c r="D53" s="90">
        <v>0</v>
      </c>
      <c r="E53" s="90">
        <v>0</v>
      </c>
      <c r="F53" s="90">
        <v>0</v>
      </c>
      <c r="G53" s="90">
        <v>0</v>
      </c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1:17" ht="12.75" hidden="1" customHeight="1" outlineLevel="3" x14ac:dyDescent="0.2">
      <c r="A54" s="14" t="s">
        <v>26</v>
      </c>
      <c r="B54" s="90">
        <v>773.33998348</v>
      </c>
      <c r="C54" s="90">
        <v>790.98000751000006</v>
      </c>
      <c r="D54" s="90">
        <v>828.83998499000006</v>
      </c>
      <c r="E54" s="90">
        <v>731.82000939</v>
      </c>
      <c r="F54" s="90">
        <v>0</v>
      </c>
      <c r="G54" s="90">
        <v>0</v>
      </c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1:17" ht="12.75" hidden="1" customHeight="1" outlineLevel="3" x14ac:dyDescent="0.2">
      <c r="A55" s="14" t="s">
        <v>32</v>
      </c>
      <c r="B55" s="90">
        <v>1000</v>
      </c>
      <c r="C55" s="90">
        <v>1000</v>
      </c>
      <c r="D55" s="90">
        <v>1000</v>
      </c>
      <c r="E55" s="90">
        <v>1000</v>
      </c>
      <c r="F55" s="90">
        <v>0</v>
      </c>
      <c r="G55" s="90">
        <v>0</v>
      </c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1:17" ht="12.75" hidden="1" customHeight="1" outlineLevel="3" x14ac:dyDescent="0.2">
      <c r="A56" s="14" t="s">
        <v>34</v>
      </c>
      <c r="B56" s="90">
        <v>1200</v>
      </c>
      <c r="C56" s="90">
        <v>700</v>
      </c>
      <c r="D56" s="90">
        <v>700</v>
      </c>
      <c r="E56" s="90">
        <v>700</v>
      </c>
      <c r="F56" s="90">
        <v>0</v>
      </c>
      <c r="G56" s="90">
        <v>0</v>
      </c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1:17" ht="12.75" hidden="1" customHeight="1" outlineLevel="3" x14ac:dyDescent="0.2">
      <c r="A57" s="14" t="s">
        <v>112</v>
      </c>
      <c r="B57" s="90">
        <v>2000</v>
      </c>
      <c r="C57" s="90">
        <v>2000</v>
      </c>
      <c r="D57" s="90">
        <v>2000</v>
      </c>
      <c r="E57" s="90">
        <v>2000</v>
      </c>
      <c r="F57" s="90">
        <v>0</v>
      </c>
      <c r="G57" s="90">
        <v>0</v>
      </c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1:17" ht="12.75" hidden="1" customHeight="1" outlineLevel="3" x14ac:dyDescent="0.2">
      <c r="A58" s="14" t="s">
        <v>115</v>
      </c>
      <c r="B58" s="90">
        <v>2750</v>
      </c>
      <c r="C58" s="90">
        <v>2750</v>
      </c>
      <c r="D58" s="90">
        <v>2750</v>
      </c>
      <c r="E58" s="90">
        <v>2750</v>
      </c>
      <c r="F58" s="90">
        <v>0</v>
      </c>
      <c r="G58" s="90">
        <v>0</v>
      </c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1:17" ht="12.75" hidden="1" customHeight="1" outlineLevel="3" x14ac:dyDescent="0.2">
      <c r="A59" s="14" t="s">
        <v>116</v>
      </c>
      <c r="B59" s="90">
        <v>0</v>
      </c>
      <c r="C59" s="90">
        <v>4850</v>
      </c>
      <c r="D59" s="90">
        <v>5850</v>
      </c>
      <c r="E59" s="90">
        <v>4850</v>
      </c>
      <c r="F59" s="90">
        <v>0</v>
      </c>
      <c r="G59" s="90">
        <v>0</v>
      </c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1:17" ht="12.75" hidden="1" customHeight="1" outlineLevel="3" x14ac:dyDescent="0.2">
      <c r="A60" s="14" t="s">
        <v>120</v>
      </c>
      <c r="B60" s="90">
        <v>0</v>
      </c>
      <c r="C60" s="90">
        <v>0</v>
      </c>
      <c r="D60" s="90">
        <v>4250</v>
      </c>
      <c r="E60" s="90">
        <v>4250</v>
      </c>
      <c r="F60" s="90">
        <v>3000</v>
      </c>
      <c r="G60" s="90">
        <v>3000</v>
      </c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1:17" ht="12.75" hidden="1" customHeight="1" outlineLevel="3" x14ac:dyDescent="0.2">
      <c r="A61" s="14" t="s">
        <v>122</v>
      </c>
      <c r="B61" s="90">
        <v>0</v>
      </c>
      <c r="C61" s="90">
        <v>0</v>
      </c>
      <c r="D61" s="90">
        <v>0</v>
      </c>
      <c r="E61" s="90">
        <v>1000</v>
      </c>
      <c r="F61" s="90">
        <v>1000</v>
      </c>
      <c r="G61" s="90">
        <v>1000</v>
      </c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1:17" ht="12.75" hidden="1" customHeight="1" outlineLevel="3" x14ac:dyDescent="0.2">
      <c r="A62" s="14" t="s">
        <v>126</v>
      </c>
      <c r="B62" s="90">
        <v>0</v>
      </c>
      <c r="C62" s="90">
        <v>0</v>
      </c>
      <c r="D62" s="90">
        <v>0</v>
      </c>
      <c r="E62" s="90">
        <v>0</v>
      </c>
      <c r="F62" s="90">
        <v>13302.433000000001</v>
      </c>
      <c r="G62" s="90">
        <v>13302.433000000001</v>
      </c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1:17" outlineLevel="2" collapsed="1" x14ac:dyDescent="0.2">
      <c r="A63" s="119" t="s">
        <v>6</v>
      </c>
      <c r="B63" s="123">
        <f t="shared" ref="B63:G63" si="10">SUM(B$64:B$64)</f>
        <v>1885.30645022</v>
      </c>
      <c r="C63" s="123">
        <f t="shared" si="10"/>
        <v>1887.3376739600001</v>
      </c>
      <c r="D63" s="123">
        <f t="shared" si="10"/>
        <v>1897.5156476899999</v>
      </c>
      <c r="E63" s="123">
        <f t="shared" si="10"/>
        <v>1779.1325574800001</v>
      </c>
      <c r="F63" s="123">
        <f t="shared" si="10"/>
        <v>1701.67714189</v>
      </c>
      <c r="G63" s="123">
        <f t="shared" si="10"/>
        <v>1695.2498448900001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1:17" ht="12.75" hidden="1" customHeight="1" outlineLevel="3" x14ac:dyDescent="0.2">
      <c r="A64" s="14" t="s">
        <v>94</v>
      </c>
      <c r="B64" s="90">
        <v>1885.30645022</v>
      </c>
      <c r="C64" s="90">
        <v>1887.3376739600001</v>
      </c>
      <c r="D64" s="90">
        <v>1897.5156476899999</v>
      </c>
      <c r="E64" s="90">
        <v>1779.1325574800001</v>
      </c>
      <c r="F64" s="90">
        <v>1701.67714189</v>
      </c>
      <c r="G64" s="90">
        <v>1695.2498448900001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1:17" ht="15" x14ac:dyDescent="0.2">
      <c r="A65" s="270" t="s">
        <v>114</v>
      </c>
      <c r="B65" s="271">
        <f t="shared" ref="B65:G65" si="11">B$66+B$86</f>
        <v>14507.41162139</v>
      </c>
      <c r="C65" s="271">
        <f t="shared" si="11"/>
        <v>14549.30551235</v>
      </c>
      <c r="D65" s="271">
        <f t="shared" si="11"/>
        <v>13082.439824070001</v>
      </c>
      <c r="E65" s="271">
        <f t="shared" si="11"/>
        <v>9753.7623329800008</v>
      </c>
      <c r="F65" s="271">
        <f t="shared" si="11"/>
        <v>9912.5810836100009</v>
      </c>
      <c r="G65" s="271">
        <f t="shared" si="11"/>
        <v>10067.65439577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1:17" ht="15" outlineLevel="1" x14ac:dyDescent="0.2">
      <c r="A66" s="272" t="s">
        <v>50</v>
      </c>
      <c r="B66" s="273">
        <f t="shared" ref="B66:G66" si="12">B$67+B$80+B$84</f>
        <v>1539.8624785699999</v>
      </c>
      <c r="C66" s="273">
        <f t="shared" si="12"/>
        <v>2028.2016647</v>
      </c>
      <c r="D66" s="273">
        <f t="shared" si="12"/>
        <v>3394.1135759200001</v>
      </c>
      <c r="E66" s="273">
        <f t="shared" si="12"/>
        <v>1767.0156077000001</v>
      </c>
      <c r="F66" s="273">
        <f t="shared" si="12"/>
        <v>894.1191053</v>
      </c>
      <c r="G66" s="273">
        <f t="shared" si="12"/>
        <v>840.90496744000006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1:17" ht="25.5" outlineLevel="2" collapsed="1" x14ac:dyDescent="0.2">
      <c r="A67" s="249" t="s">
        <v>130</v>
      </c>
      <c r="B67" s="123">
        <f t="shared" ref="B67:G67" si="13">SUM(B$68:B$79)</f>
        <v>727.55038316000002</v>
      </c>
      <c r="C67" s="123">
        <f t="shared" si="13"/>
        <v>1247.49214637</v>
      </c>
      <c r="D67" s="123">
        <f t="shared" si="13"/>
        <v>2644.2847472599997</v>
      </c>
      <c r="E67" s="123">
        <f t="shared" si="13"/>
        <v>1367.7226754500002</v>
      </c>
      <c r="F67" s="123">
        <f t="shared" si="13"/>
        <v>683.31482616000005</v>
      </c>
      <c r="G67" s="123">
        <f t="shared" si="13"/>
        <v>652.04207309000003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1:17" ht="12.75" hidden="1" customHeight="1" outlineLevel="3" x14ac:dyDescent="0.2">
      <c r="A68" s="14" t="s">
        <v>57</v>
      </c>
      <c r="B68" s="90">
        <v>202.70400403000002</v>
      </c>
      <c r="C68" s="90">
        <v>196.14501741000001</v>
      </c>
      <c r="D68" s="90">
        <v>125.09075229</v>
      </c>
      <c r="E68" s="90">
        <v>0</v>
      </c>
      <c r="F68" s="90">
        <v>0</v>
      </c>
      <c r="G68" s="90">
        <v>0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1:17" ht="12.75" hidden="1" customHeight="1" outlineLevel="3" x14ac:dyDescent="0.2">
      <c r="A69" s="14" t="s">
        <v>154</v>
      </c>
      <c r="B69" s="90">
        <v>1.4518500000000002E-3</v>
      </c>
      <c r="C69" s="90">
        <v>1.4512700000000002E-3</v>
      </c>
      <c r="D69" s="90">
        <v>1.4512700000000002E-3</v>
      </c>
      <c r="E69" s="90">
        <v>7.3563999999999997E-4</v>
      </c>
      <c r="F69" s="90">
        <v>4.8332000000000003E-4</v>
      </c>
      <c r="G69" s="90">
        <v>4.6119999999999999E-4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1:17" ht="12.75" hidden="1" customHeight="1" outlineLevel="3" x14ac:dyDescent="0.2">
      <c r="A70" s="14" t="s">
        <v>46</v>
      </c>
      <c r="B70" s="90">
        <v>0</v>
      </c>
      <c r="C70" s="90">
        <v>0</v>
      </c>
      <c r="D70" s="90">
        <v>0</v>
      </c>
      <c r="E70" s="90">
        <v>63.417347790000001</v>
      </c>
      <c r="F70" s="90">
        <v>41.665508710000005</v>
      </c>
      <c r="G70" s="90">
        <v>39.758634870000002</v>
      </c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1:17" ht="12.75" hidden="1" customHeight="1" outlineLevel="3" x14ac:dyDescent="0.2">
      <c r="A71" s="14" t="s">
        <v>51</v>
      </c>
      <c r="B71" s="90">
        <v>201.19402238999999</v>
      </c>
      <c r="C71" s="90">
        <v>227.38646333</v>
      </c>
      <c r="D71" s="90">
        <v>225.19704759000001</v>
      </c>
      <c r="E71" s="90">
        <v>190.25204337</v>
      </c>
      <c r="F71" s="90">
        <v>124.99652612999999</v>
      </c>
      <c r="G71" s="90">
        <v>119.27590461</v>
      </c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1:17" ht="12.75" hidden="1" customHeight="1" outlineLevel="3" x14ac:dyDescent="0.2">
      <c r="A72" s="14" t="s">
        <v>180</v>
      </c>
      <c r="B72" s="90">
        <v>50.063831380000003</v>
      </c>
      <c r="C72" s="90">
        <v>50.043788360000001</v>
      </c>
      <c r="D72" s="90">
        <v>175.15325915</v>
      </c>
      <c r="E72" s="90">
        <v>202.93551297000002</v>
      </c>
      <c r="F72" s="90">
        <v>133.32962783000002</v>
      </c>
      <c r="G72" s="90">
        <v>127.22763161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1:17" ht="12.75" hidden="1" customHeight="1" outlineLevel="3" x14ac:dyDescent="0.2">
      <c r="A73" s="14" t="s">
        <v>83</v>
      </c>
      <c r="B73" s="90">
        <v>72.455630929999998</v>
      </c>
      <c r="C73" s="90">
        <v>72.426623300000003</v>
      </c>
      <c r="D73" s="90">
        <v>72.426623300000003</v>
      </c>
      <c r="E73" s="90">
        <v>0</v>
      </c>
      <c r="F73" s="90">
        <v>0</v>
      </c>
      <c r="G73" s="90">
        <v>0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1:17" ht="12.75" hidden="1" customHeight="1" outlineLevel="3" x14ac:dyDescent="0.2">
      <c r="A74" s="14" t="s">
        <v>146</v>
      </c>
      <c r="B74" s="90">
        <v>0</v>
      </c>
      <c r="C74" s="90">
        <v>0</v>
      </c>
      <c r="D74" s="90">
        <v>600.52545978000001</v>
      </c>
      <c r="E74" s="90">
        <v>304.40326938000004</v>
      </c>
      <c r="F74" s="90">
        <v>199.99444182000002</v>
      </c>
      <c r="G74" s="90">
        <v>190.84144737</v>
      </c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1:17" ht="12.75" hidden="1" customHeight="1" outlineLevel="3" x14ac:dyDescent="0.2">
      <c r="A75" s="14" t="s">
        <v>139</v>
      </c>
      <c r="B75" s="90">
        <v>0</v>
      </c>
      <c r="C75" s="90">
        <v>0</v>
      </c>
      <c r="D75" s="90">
        <v>193.91967971999998</v>
      </c>
      <c r="E75" s="90">
        <v>0</v>
      </c>
      <c r="F75" s="90">
        <v>0</v>
      </c>
      <c r="G75" s="90">
        <v>0</v>
      </c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1:17" ht="12.75" hidden="1" customHeight="1" outlineLevel="3" x14ac:dyDescent="0.2">
      <c r="A76" s="14" t="s">
        <v>41</v>
      </c>
      <c r="B76" s="90">
        <v>0</v>
      </c>
      <c r="C76" s="90">
        <v>500.43788314</v>
      </c>
      <c r="D76" s="90">
        <v>531.71525083999995</v>
      </c>
      <c r="E76" s="90">
        <v>269.52372811000004</v>
      </c>
      <c r="F76" s="90">
        <v>10.41637718</v>
      </c>
      <c r="G76" s="90">
        <v>9.9396587199999988</v>
      </c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1:17" ht="12.75" hidden="1" customHeight="1" outlineLevel="3" x14ac:dyDescent="0.2">
      <c r="A77" s="14" t="s">
        <v>177</v>
      </c>
      <c r="B77" s="90">
        <v>0</v>
      </c>
      <c r="C77" s="90">
        <v>0</v>
      </c>
      <c r="D77" s="90">
        <v>519.20430376000002</v>
      </c>
      <c r="E77" s="90">
        <v>263.18199333000001</v>
      </c>
      <c r="F77" s="90">
        <v>172.91186116999998</v>
      </c>
      <c r="G77" s="90">
        <v>164.99833470999999</v>
      </c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1:17" ht="12.75" hidden="1" customHeight="1" outlineLevel="3" x14ac:dyDescent="0.2">
      <c r="A78" s="14" t="s">
        <v>150</v>
      </c>
      <c r="B78" s="90">
        <v>110.14042904</v>
      </c>
      <c r="C78" s="90">
        <v>110.0963343</v>
      </c>
      <c r="D78" s="90">
        <v>110.0963343</v>
      </c>
      <c r="E78" s="90">
        <v>27.903633020000001</v>
      </c>
      <c r="F78" s="90">
        <v>0</v>
      </c>
      <c r="G78" s="90">
        <v>0</v>
      </c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1:17" ht="12.75" hidden="1" customHeight="1" outlineLevel="3" x14ac:dyDescent="0.2">
      <c r="A79" s="14" t="s">
        <v>21</v>
      </c>
      <c r="B79" s="90">
        <v>90.991013539999997</v>
      </c>
      <c r="C79" s="90">
        <v>90.954585260000002</v>
      </c>
      <c r="D79" s="90">
        <v>90.954585260000002</v>
      </c>
      <c r="E79" s="90">
        <v>46.104411839999997</v>
      </c>
      <c r="F79" s="90">
        <v>0</v>
      </c>
      <c r="G79" s="90">
        <v>0</v>
      </c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1:17" ht="25.5" outlineLevel="2" collapsed="1" x14ac:dyDescent="0.2">
      <c r="A80" s="249" t="s">
        <v>8</v>
      </c>
      <c r="B80" s="123">
        <f t="shared" ref="B80:G80" si="14">SUM(B$81:B$83)</f>
        <v>812.19261181999991</v>
      </c>
      <c r="C80" s="123">
        <f t="shared" si="14"/>
        <v>780.59008257000005</v>
      </c>
      <c r="D80" s="123">
        <f t="shared" si="14"/>
        <v>749.70939290000001</v>
      </c>
      <c r="E80" s="123">
        <f t="shared" si="14"/>
        <v>399.23239088000003</v>
      </c>
      <c r="F80" s="123">
        <f t="shared" si="14"/>
        <v>210.76450316</v>
      </c>
      <c r="G80" s="123">
        <f t="shared" si="14"/>
        <v>188.82493877000002</v>
      </c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1:17" ht="12.75" hidden="1" customHeight="1" outlineLevel="3" x14ac:dyDescent="0.2">
      <c r="A81" s="14" t="s">
        <v>10</v>
      </c>
      <c r="B81" s="90">
        <v>262.83511476999996</v>
      </c>
      <c r="C81" s="90">
        <v>262.72988864999996</v>
      </c>
      <c r="D81" s="90">
        <v>262.72988864999996</v>
      </c>
      <c r="E81" s="90">
        <v>133.17643036000001</v>
      </c>
      <c r="F81" s="90">
        <v>43.748784149999999</v>
      </c>
      <c r="G81" s="90">
        <v>31.30992496</v>
      </c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1:17" ht="12.75" hidden="1" customHeight="1" outlineLevel="3" x14ac:dyDescent="0.2">
      <c r="A82" s="14" t="s">
        <v>107</v>
      </c>
      <c r="B82" s="90">
        <v>549.35749705000001</v>
      </c>
      <c r="C82" s="90">
        <v>517.86019392000003</v>
      </c>
      <c r="D82" s="90">
        <v>486.97950424999999</v>
      </c>
      <c r="E82" s="90">
        <v>254.29483321999999</v>
      </c>
      <c r="F82" s="90">
        <v>160.82312705000001</v>
      </c>
      <c r="G82" s="90">
        <v>151.97190775000001</v>
      </c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1:17" ht="12.75" hidden="1" customHeight="1" outlineLevel="3" x14ac:dyDescent="0.2">
      <c r="A83" s="14" t="s">
        <v>30</v>
      </c>
      <c r="B83" s="90">
        <v>0</v>
      </c>
      <c r="C83" s="90">
        <v>0</v>
      </c>
      <c r="D83" s="90">
        <v>0</v>
      </c>
      <c r="E83" s="90">
        <v>11.7611273</v>
      </c>
      <c r="F83" s="90">
        <v>6.1925919599999997</v>
      </c>
      <c r="G83" s="90">
        <v>5.5431060600000004</v>
      </c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1:17" outlineLevel="2" collapsed="1" x14ac:dyDescent="0.2">
      <c r="A84" s="119" t="s">
        <v>133</v>
      </c>
      <c r="B84" s="123">
        <f t="shared" ref="B84:G84" si="15">SUM(B$85:B$85)</f>
        <v>0.11948359</v>
      </c>
      <c r="C84" s="123">
        <f t="shared" si="15"/>
        <v>0.11943576</v>
      </c>
      <c r="D84" s="123">
        <f t="shared" si="15"/>
        <v>0.11943576</v>
      </c>
      <c r="E84" s="123">
        <f t="shared" si="15"/>
        <v>6.0541369999999997E-2</v>
      </c>
      <c r="F84" s="123">
        <f t="shared" si="15"/>
        <v>3.9775979999999996E-2</v>
      </c>
      <c r="G84" s="123">
        <f t="shared" si="15"/>
        <v>3.7955579999999996E-2</v>
      </c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1:17" ht="12.75" hidden="1" customHeight="1" outlineLevel="3" x14ac:dyDescent="0.2">
      <c r="A85" s="14" t="s">
        <v>175</v>
      </c>
      <c r="B85" s="90">
        <v>0.11948359</v>
      </c>
      <c r="C85" s="90">
        <v>0.11943576</v>
      </c>
      <c r="D85" s="90">
        <v>0.11943576</v>
      </c>
      <c r="E85" s="90">
        <v>6.0541369999999997E-2</v>
      </c>
      <c r="F85" s="90">
        <v>3.9775979999999996E-2</v>
      </c>
      <c r="G85" s="90">
        <v>3.7955579999999996E-2</v>
      </c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1:17" ht="15" outlineLevel="1" x14ac:dyDescent="0.2">
      <c r="A86" s="272" t="s">
        <v>80</v>
      </c>
      <c r="B86" s="273">
        <f t="shared" ref="B86:G86" si="16">B$87+B$92+B$94+B$107+B$111</f>
        <v>12967.54914282</v>
      </c>
      <c r="C86" s="273">
        <f t="shared" si="16"/>
        <v>12521.10384765</v>
      </c>
      <c r="D86" s="273">
        <f t="shared" si="16"/>
        <v>9688.3262481500005</v>
      </c>
      <c r="E86" s="273">
        <f t="shared" si="16"/>
        <v>7986.7467252799997</v>
      </c>
      <c r="F86" s="273">
        <f t="shared" si="16"/>
        <v>9018.4619783100006</v>
      </c>
      <c r="G86" s="273">
        <f t="shared" si="16"/>
        <v>9226.7494283300002</v>
      </c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1:17" ht="25.5" outlineLevel="2" collapsed="1" x14ac:dyDescent="0.2">
      <c r="A87" s="249" t="s">
        <v>143</v>
      </c>
      <c r="B87" s="123">
        <f t="shared" ref="B87:G87" si="17">SUM(B$88:B$91)</f>
        <v>7701.5653474999999</v>
      </c>
      <c r="C87" s="123">
        <f t="shared" si="17"/>
        <v>5074.16913957</v>
      </c>
      <c r="D87" s="123">
        <f t="shared" si="17"/>
        <v>2029.9789257000002</v>
      </c>
      <c r="E87" s="123">
        <f t="shared" si="17"/>
        <v>2543.70512306</v>
      </c>
      <c r="F87" s="123">
        <f t="shared" si="17"/>
        <v>5867.9120508099995</v>
      </c>
      <c r="G87" s="123">
        <f t="shared" si="17"/>
        <v>6101.1788171600001</v>
      </c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1:17" ht="12.75" hidden="1" customHeight="1" outlineLevel="3" x14ac:dyDescent="0.2">
      <c r="A88" s="14" t="s">
        <v>11</v>
      </c>
      <c r="B88" s="90">
        <v>55.477494299999996</v>
      </c>
      <c r="C88" s="90">
        <v>47.473750269999996</v>
      </c>
      <c r="D88" s="90">
        <v>39.832119560000002</v>
      </c>
      <c r="E88" s="90">
        <v>28.629790209999999</v>
      </c>
      <c r="F88" s="90">
        <v>19.026070100000002</v>
      </c>
      <c r="G88" s="90">
        <v>19.0036451</v>
      </c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1:17" ht="12.75" hidden="1" customHeight="1" outlineLevel="3" x14ac:dyDescent="0.2">
      <c r="A89" s="14" t="s">
        <v>98</v>
      </c>
      <c r="B89" s="90">
        <v>126.41275965000001</v>
      </c>
      <c r="C89" s="90">
        <v>113.12931542</v>
      </c>
      <c r="D89" s="90">
        <v>97.859459720000004</v>
      </c>
      <c r="E89" s="90">
        <v>88.309116989999993</v>
      </c>
      <c r="F89" s="90">
        <v>127.08577197</v>
      </c>
      <c r="G89" s="90">
        <v>378.43726812</v>
      </c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1:17" ht="12.75" hidden="1" customHeight="1" outlineLevel="3" x14ac:dyDescent="0.2">
      <c r="A90" s="14" t="s">
        <v>66</v>
      </c>
      <c r="B90" s="90">
        <v>158.07539580999997</v>
      </c>
      <c r="C90" s="90">
        <v>185.61613941000002</v>
      </c>
      <c r="D90" s="90">
        <v>243.74336707999998</v>
      </c>
      <c r="E90" s="90">
        <v>368.31129565999998</v>
      </c>
      <c r="F90" s="90">
        <v>392.44671814999998</v>
      </c>
      <c r="G90" s="90">
        <v>394.51357701000001</v>
      </c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1:17" ht="12.75" hidden="1" customHeight="1" outlineLevel="3" x14ac:dyDescent="0.2">
      <c r="A91" s="14" t="s">
        <v>94</v>
      </c>
      <c r="B91" s="90">
        <v>7361.59969774</v>
      </c>
      <c r="C91" s="90">
        <v>4727.9499344699998</v>
      </c>
      <c r="D91" s="90">
        <v>1648.5439793400001</v>
      </c>
      <c r="E91" s="90">
        <v>2058.4549201999998</v>
      </c>
      <c r="F91" s="90">
        <v>5329.3534905899996</v>
      </c>
      <c r="G91" s="90">
        <v>5309.2243269300006</v>
      </c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1:17" ht="25.5" outlineLevel="2" collapsed="1" x14ac:dyDescent="0.2">
      <c r="A92" s="249" t="s">
        <v>4</v>
      </c>
      <c r="B92" s="123">
        <f t="shared" ref="B92:G92" si="18">SUM(B$93:B$93)</f>
        <v>190.59356</v>
      </c>
      <c r="C92" s="123">
        <f t="shared" si="18"/>
        <v>247.83356000000001</v>
      </c>
      <c r="D92" s="123">
        <f t="shared" si="18"/>
        <v>247.83356000000001</v>
      </c>
      <c r="E92" s="123">
        <f t="shared" si="18"/>
        <v>243.69463331999998</v>
      </c>
      <c r="F92" s="123">
        <f t="shared" si="18"/>
        <v>194.95570663999999</v>
      </c>
      <c r="G92" s="123">
        <f t="shared" si="18"/>
        <v>170.58624330000001</v>
      </c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1:17" ht="12.75" hidden="1" customHeight="1" outlineLevel="3" x14ac:dyDescent="0.2">
      <c r="A93" s="14" t="s">
        <v>103</v>
      </c>
      <c r="B93" s="90">
        <v>190.59356</v>
      </c>
      <c r="C93" s="90">
        <v>247.83356000000001</v>
      </c>
      <c r="D93" s="90">
        <v>247.83356000000001</v>
      </c>
      <c r="E93" s="90">
        <v>243.69463331999998</v>
      </c>
      <c r="F93" s="90">
        <v>194.95570663999999</v>
      </c>
      <c r="G93" s="90">
        <v>170.58624330000001</v>
      </c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1:17" ht="25.5" outlineLevel="2" collapsed="1" x14ac:dyDescent="0.2">
      <c r="A94" s="249" t="s">
        <v>22</v>
      </c>
      <c r="B94" s="123">
        <f>SUM(B$95:B$106)</f>
        <v>2097.3359547499999</v>
      </c>
      <c r="C94" s="123">
        <f t="shared" ref="B94:G94" si="19">SUM(C$95:C$106)</f>
        <v>3670.9121526999998</v>
      </c>
      <c r="D94" s="123">
        <f t="shared" si="19"/>
        <v>3881.6497435699998</v>
      </c>
      <c r="E94" s="123">
        <f t="shared" si="19"/>
        <v>3273.3513524599998</v>
      </c>
      <c r="F94" s="123">
        <f t="shared" si="19"/>
        <v>2842.7356019300005</v>
      </c>
      <c r="G94" s="123">
        <f t="shared" si="19"/>
        <v>2842.5520200800001</v>
      </c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1:17" ht="12.75" hidden="1" customHeight="1" outlineLevel="3" x14ac:dyDescent="0.2">
      <c r="A95" s="14" t="s">
        <v>37</v>
      </c>
      <c r="B95" s="90">
        <v>64.444998619999993</v>
      </c>
      <c r="C95" s="90">
        <v>43.94333331</v>
      </c>
      <c r="D95" s="90">
        <v>23.023332</v>
      </c>
      <c r="E95" s="90">
        <v>0</v>
      </c>
      <c r="F95" s="90">
        <v>0</v>
      </c>
      <c r="G95" s="90">
        <v>0</v>
      </c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1:17" ht="12.75" hidden="1" customHeight="1" outlineLevel="3" x14ac:dyDescent="0.2">
      <c r="A96" s="14" t="s">
        <v>65</v>
      </c>
      <c r="B96" s="90">
        <v>240.49725075999999</v>
      </c>
      <c r="C96" s="90">
        <v>196.78642902999999</v>
      </c>
      <c r="D96" s="90">
        <v>154.65415622999998</v>
      </c>
      <c r="E96" s="90">
        <v>91.034062160000005</v>
      </c>
      <c r="F96" s="90">
        <v>40.773885349999993</v>
      </c>
      <c r="G96" s="90">
        <v>40.68805347</v>
      </c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1:17" ht="12.75" hidden="1" customHeight="1" outlineLevel="3" x14ac:dyDescent="0.2">
      <c r="A97" s="14" t="s">
        <v>100</v>
      </c>
      <c r="B97" s="90">
        <v>150</v>
      </c>
      <c r="C97" s="90">
        <v>150</v>
      </c>
      <c r="D97" s="90">
        <v>150</v>
      </c>
      <c r="E97" s="90">
        <v>0</v>
      </c>
      <c r="F97" s="90">
        <v>0</v>
      </c>
      <c r="G97" s="90">
        <v>0</v>
      </c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1:17" ht="12.75" hidden="1" customHeight="1" outlineLevel="3" x14ac:dyDescent="0.2">
      <c r="A98" s="14" t="s">
        <v>137</v>
      </c>
      <c r="B98" s="90">
        <v>302.39999999999998</v>
      </c>
      <c r="C98" s="90">
        <v>252</v>
      </c>
      <c r="D98" s="90">
        <v>201.6</v>
      </c>
      <c r="E98" s="90">
        <v>151.19999999999999</v>
      </c>
      <c r="F98" s="90">
        <v>100.8</v>
      </c>
      <c r="G98" s="90">
        <v>100.8</v>
      </c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1:17" ht="12.75" hidden="1" customHeight="1" outlineLevel="3" x14ac:dyDescent="0.2">
      <c r="A99" s="14" t="s">
        <v>14</v>
      </c>
      <c r="B99" s="90">
        <v>57.142857999999997</v>
      </c>
      <c r="C99" s="90">
        <v>42.857143999999998</v>
      </c>
      <c r="D99" s="90">
        <v>28.571429999999999</v>
      </c>
      <c r="E99" s="90">
        <v>14.285716000000001</v>
      </c>
      <c r="F99" s="90">
        <v>0</v>
      </c>
      <c r="G99" s="90">
        <v>0</v>
      </c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1:17" ht="12.75" hidden="1" customHeight="1" outlineLevel="3" x14ac:dyDescent="0.2">
      <c r="A100" s="14" t="s">
        <v>123</v>
      </c>
      <c r="B100" s="90">
        <v>98.600847369999997</v>
      </c>
      <c r="C100" s="90">
        <v>89.644400360000006</v>
      </c>
      <c r="D100" s="90">
        <v>82.193298060000004</v>
      </c>
      <c r="E100" s="90">
        <v>62.204700440000003</v>
      </c>
      <c r="F100" s="90">
        <v>46.435500139999995</v>
      </c>
      <c r="G100" s="90">
        <v>46.33775017</v>
      </c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1:17" ht="12.75" hidden="1" customHeight="1" outlineLevel="3" x14ac:dyDescent="0.2">
      <c r="A101" s="14" t="s">
        <v>171</v>
      </c>
      <c r="B101" s="90">
        <v>440.8</v>
      </c>
      <c r="C101" s="90">
        <v>440.8</v>
      </c>
      <c r="D101" s="90">
        <v>293.866668</v>
      </c>
      <c r="E101" s="90">
        <v>146.933336</v>
      </c>
      <c r="F101" s="90">
        <v>0</v>
      </c>
      <c r="G101" s="90">
        <v>0</v>
      </c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1:17" ht="12.75" hidden="1" customHeight="1" outlineLevel="3" x14ac:dyDescent="0.2">
      <c r="A102" s="14" t="s">
        <v>155</v>
      </c>
      <c r="B102" s="90">
        <v>0</v>
      </c>
      <c r="C102" s="90">
        <v>0</v>
      </c>
      <c r="D102" s="90">
        <v>500</v>
      </c>
      <c r="E102" s="90">
        <v>500</v>
      </c>
      <c r="F102" s="90">
        <v>500</v>
      </c>
      <c r="G102" s="90">
        <v>500</v>
      </c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1:17" ht="12.75" hidden="1" customHeight="1" outlineLevel="3" x14ac:dyDescent="0.2">
      <c r="A103" s="14" t="s">
        <v>70</v>
      </c>
      <c r="B103" s="90">
        <v>0</v>
      </c>
      <c r="C103" s="90">
        <v>57.930845999999995</v>
      </c>
      <c r="D103" s="90">
        <v>85</v>
      </c>
      <c r="E103" s="90">
        <v>85</v>
      </c>
      <c r="F103" s="90">
        <v>72.08</v>
      </c>
      <c r="G103" s="90">
        <v>72.08</v>
      </c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1:17" ht="12.75" hidden="1" customHeight="1" outlineLevel="3" x14ac:dyDescent="0.2">
      <c r="A104" s="14" t="s">
        <v>73</v>
      </c>
      <c r="B104" s="90">
        <v>0</v>
      </c>
      <c r="C104" s="90">
        <v>1500</v>
      </c>
      <c r="D104" s="90">
        <v>1552.1238949999999</v>
      </c>
      <c r="E104" s="90">
        <v>1552.1238949999999</v>
      </c>
      <c r="F104" s="90">
        <v>1552.1238949999999</v>
      </c>
      <c r="G104" s="90">
        <v>1552.1238949999999</v>
      </c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1:17" ht="12.75" hidden="1" customHeight="1" outlineLevel="3" x14ac:dyDescent="0.2">
      <c r="A105" s="14" t="s">
        <v>160</v>
      </c>
      <c r="B105" s="90">
        <v>107.45</v>
      </c>
      <c r="C105" s="90">
        <v>260.95</v>
      </c>
      <c r="D105" s="90">
        <v>228.33125000000001</v>
      </c>
      <c r="E105" s="90">
        <v>195.71250000000001</v>
      </c>
      <c r="F105" s="90">
        <v>163.09375</v>
      </c>
      <c r="G105" s="90">
        <v>163.09375</v>
      </c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1:17" ht="12.75" hidden="1" customHeight="1" outlineLevel="3" x14ac:dyDescent="0.2">
      <c r="A106" s="14" t="s">
        <v>31</v>
      </c>
      <c r="B106" s="90">
        <v>636</v>
      </c>
      <c r="C106" s="90">
        <v>636</v>
      </c>
      <c r="D106" s="90">
        <v>582.28571427999998</v>
      </c>
      <c r="E106" s="90">
        <v>474.85714286000001</v>
      </c>
      <c r="F106" s="90">
        <v>367.42857144000004</v>
      </c>
      <c r="G106" s="90">
        <v>367.42857144000004</v>
      </c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1:17" ht="25.5" outlineLevel="2" collapsed="1" x14ac:dyDescent="0.2">
      <c r="A107" s="249" t="s">
        <v>144</v>
      </c>
      <c r="B107" s="123">
        <f t="shared" ref="B107:G107" si="20">SUM(B$108:B$110)</f>
        <v>2853.0169999999998</v>
      </c>
      <c r="C107" s="123">
        <f t="shared" si="20"/>
        <v>3403.0169999999998</v>
      </c>
      <c r="D107" s="123">
        <f t="shared" si="20"/>
        <v>3403.0169999999998</v>
      </c>
      <c r="E107" s="123">
        <f t="shared" si="20"/>
        <v>1808</v>
      </c>
      <c r="F107" s="123">
        <f t="shared" si="20"/>
        <v>0</v>
      </c>
      <c r="G107" s="123">
        <f t="shared" si="20"/>
        <v>0</v>
      </c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1:17" ht="12.75" hidden="1" customHeight="1" outlineLevel="3" x14ac:dyDescent="0.2">
      <c r="A108" s="14" t="s">
        <v>15</v>
      </c>
      <c r="B108" s="90">
        <v>0</v>
      </c>
      <c r="C108" s="90">
        <v>550</v>
      </c>
      <c r="D108" s="90">
        <v>550</v>
      </c>
      <c r="E108" s="90">
        <v>550</v>
      </c>
      <c r="F108" s="90">
        <v>0</v>
      </c>
      <c r="G108" s="90">
        <v>0</v>
      </c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1:17" ht="12.75" hidden="1" customHeight="1" outlineLevel="3" x14ac:dyDescent="0.2">
      <c r="A109" s="14" t="s">
        <v>156</v>
      </c>
      <c r="B109" s="90">
        <v>1258</v>
      </c>
      <c r="C109" s="90">
        <v>1258</v>
      </c>
      <c r="D109" s="90">
        <v>1258</v>
      </c>
      <c r="E109" s="90">
        <v>1258</v>
      </c>
      <c r="F109" s="90">
        <v>0</v>
      </c>
      <c r="G109" s="90">
        <v>0</v>
      </c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1:17" ht="12.75" hidden="1" customHeight="1" outlineLevel="3" x14ac:dyDescent="0.2">
      <c r="A110" s="14" t="s">
        <v>124</v>
      </c>
      <c r="B110" s="90">
        <v>1595.0170000000001</v>
      </c>
      <c r="C110" s="90">
        <v>1595.0170000000001</v>
      </c>
      <c r="D110" s="90">
        <v>1595.0170000000001</v>
      </c>
      <c r="E110" s="90">
        <v>0</v>
      </c>
      <c r="F110" s="90">
        <v>0</v>
      </c>
      <c r="G110" s="90">
        <v>0</v>
      </c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1:17" outlineLevel="2" collapsed="1" x14ac:dyDescent="0.2">
      <c r="A111" s="119" t="s">
        <v>6</v>
      </c>
      <c r="B111" s="123">
        <f t="shared" ref="B111:G111" si="21">SUM(B$112:B$112)</f>
        <v>125.03728057000001</v>
      </c>
      <c r="C111" s="123">
        <f t="shared" si="21"/>
        <v>125.17199538</v>
      </c>
      <c r="D111" s="123">
        <f t="shared" si="21"/>
        <v>125.84701888000001</v>
      </c>
      <c r="E111" s="123">
        <f t="shared" si="21"/>
        <v>117.99561643999999</v>
      </c>
      <c r="F111" s="123">
        <f t="shared" si="21"/>
        <v>112.85861892999999</v>
      </c>
      <c r="G111" s="123">
        <f t="shared" si="21"/>
        <v>112.43234778999999</v>
      </c>
      <c r="H111" s="67"/>
      <c r="I111" s="67"/>
      <c r="J111" s="67"/>
      <c r="K111" s="67"/>
      <c r="L111" s="67"/>
      <c r="M111" s="67"/>
      <c r="N111" s="67"/>
      <c r="O111" s="67"/>
      <c r="P111" s="67"/>
      <c r="Q111" s="67"/>
    </row>
    <row r="112" spans="1:17" ht="12.75" hidden="1" customHeight="1" outlineLevel="3" x14ac:dyDescent="0.2">
      <c r="A112" s="14" t="s">
        <v>94</v>
      </c>
      <c r="B112" s="90">
        <v>125.03728057000001</v>
      </c>
      <c r="C112" s="90">
        <v>125.17199538</v>
      </c>
      <c r="D112" s="90">
        <v>125.84701888000001</v>
      </c>
      <c r="E112" s="90">
        <v>117.99561643999999</v>
      </c>
      <c r="F112" s="90">
        <v>112.85861892999999</v>
      </c>
      <c r="G112" s="90">
        <v>112.43234778999999</v>
      </c>
      <c r="H112" s="67"/>
      <c r="I112" s="67"/>
      <c r="J112" s="67"/>
      <c r="K112" s="67"/>
      <c r="L112" s="67"/>
      <c r="M112" s="67"/>
      <c r="N112" s="67"/>
      <c r="O112" s="67"/>
      <c r="P112" s="67"/>
      <c r="Q112" s="67"/>
    </row>
    <row r="113" spans="2:17" x14ac:dyDescent="0.2">
      <c r="B113" s="86"/>
      <c r="C113" s="86"/>
      <c r="D113" s="86"/>
      <c r="E113" s="86"/>
      <c r="F113" s="86"/>
      <c r="G113" s="86"/>
      <c r="H113" s="67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2:17" x14ac:dyDescent="0.2">
      <c r="B114" s="86"/>
      <c r="C114" s="86"/>
      <c r="D114" s="86"/>
      <c r="E114" s="86"/>
      <c r="F114" s="86"/>
      <c r="G114" s="86"/>
      <c r="H114" s="67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2:17" x14ac:dyDescent="0.2">
      <c r="B115" s="86"/>
      <c r="C115" s="86"/>
      <c r="D115" s="86"/>
      <c r="E115" s="86"/>
      <c r="F115" s="86"/>
      <c r="G115" s="86"/>
      <c r="H115" s="67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2:17" x14ac:dyDescent="0.2">
      <c r="B116" s="86"/>
      <c r="C116" s="86"/>
      <c r="D116" s="86"/>
      <c r="E116" s="86"/>
      <c r="F116" s="86"/>
      <c r="G116" s="86"/>
      <c r="H116" s="67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2:17" x14ac:dyDescent="0.2">
      <c r="B117" s="86"/>
      <c r="C117" s="86"/>
      <c r="D117" s="86"/>
      <c r="E117" s="86"/>
      <c r="F117" s="86"/>
      <c r="G117" s="86"/>
      <c r="H117" s="67"/>
      <c r="I117" s="67"/>
      <c r="J117" s="67"/>
      <c r="K117" s="67"/>
      <c r="L117" s="67"/>
      <c r="M117" s="67"/>
      <c r="N117" s="67"/>
      <c r="O117" s="67"/>
      <c r="P117" s="67"/>
      <c r="Q117" s="67"/>
    </row>
    <row r="118" spans="2:17" x14ac:dyDescent="0.2">
      <c r="B118" s="86"/>
      <c r="C118" s="86"/>
      <c r="D118" s="86"/>
      <c r="E118" s="86"/>
      <c r="F118" s="86"/>
      <c r="G118" s="86"/>
      <c r="H118" s="67"/>
      <c r="I118" s="67"/>
      <c r="J118" s="67"/>
      <c r="K118" s="67"/>
      <c r="L118" s="67"/>
      <c r="M118" s="67"/>
      <c r="N118" s="67"/>
      <c r="O118" s="67"/>
      <c r="P118" s="67"/>
      <c r="Q118" s="67"/>
    </row>
    <row r="119" spans="2:17" x14ac:dyDescent="0.2">
      <c r="B119" s="86"/>
      <c r="C119" s="86"/>
      <c r="D119" s="86"/>
      <c r="E119" s="86"/>
      <c r="F119" s="86"/>
      <c r="G119" s="86"/>
      <c r="H119" s="67"/>
      <c r="I119" s="67"/>
      <c r="J119" s="67"/>
      <c r="K119" s="67"/>
      <c r="L119" s="67"/>
      <c r="M119" s="67"/>
      <c r="N119" s="67"/>
      <c r="O119" s="67"/>
      <c r="P119" s="67"/>
      <c r="Q119" s="67"/>
    </row>
    <row r="120" spans="2:17" x14ac:dyDescent="0.2">
      <c r="B120" s="86"/>
      <c r="C120" s="86"/>
      <c r="D120" s="86"/>
      <c r="E120" s="86"/>
      <c r="F120" s="86"/>
      <c r="G120" s="86"/>
      <c r="H120" s="67"/>
      <c r="I120" s="67"/>
      <c r="J120" s="67"/>
      <c r="K120" s="67"/>
      <c r="L120" s="67"/>
      <c r="M120" s="67"/>
      <c r="N120" s="67"/>
      <c r="O120" s="67"/>
      <c r="P120" s="67"/>
      <c r="Q120" s="67"/>
    </row>
    <row r="121" spans="2:17" x14ac:dyDescent="0.2">
      <c r="B121" s="86"/>
      <c r="C121" s="86"/>
      <c r="D121" s="86"/>
      <c r="E121" s="86"/>
      <c r="F121" s="86"/>
      <c r="G121" s="86"/>
      <c r="H121" s="67"/>
      <c r="I121" s="67"/>
      <c r="J121" s="67"/>
      <c r="K121" s="67"/>
      <c r="L121" s="67"/>
      <c r="M121" s="67"/>
      <c r="N121" s="67"/>
      <c r="O121" s="67"/>
      <c r="P121" s="67"/>
      <c r="Q121" s="67"/>
    </row>
    <row r="122" spans="2:17" x14ac:dyDescent="0.2">
      <c r="B122" s="86"/>
      <c r="C122" s="86"/>
      <c r="D122" s="86"/>
      <c r="E122" s="86"/>
      <c r="F122" s="86"/>
      <c r="G122" s="86"/>
      <c r="H122" s="67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2:17" x14ac:dyDescent="0.2">
      <c r="B123" s="86"/>
      <c r="C123" s="86"/>
      <c r="D123" s="86"/>
      <c r="E123" s="86"/>
      <c r="F123" s="86"/>
      <c r="G123" s="86"/>
      <c r="H123" s="67"/>
      <c r="I123" s="67"/>
      <c r="J123" s="67"/>
      <c r="K123" s="67"/>
      <c r="L123" s="67"/>
      <c r="M123" s="67"/>
      <c r="N123" s="67"/>
      <c r="O123" s="67"/>
      <c r="P123" s="67"/>
      <c r="Q123" s="67"/>
    </row>
    <row r="124" spans="2:17" x14ac:dyDescent="0.2">
      <c r="B124" s="86"/>
      <c r="C124" s="86"/>
      <c r="D124" s="86"/>
      <c r="E124" s="86"/>
      <c r="F124" s="86"/>
      <c r="G124" s="86"/>
      <c r="H124" s="67"/>
      <c r="I124" s="67"/>
      <c r="J124" s="67"/>
      <c r="K124" s="67"/>
      <c r="L124" s="67"/>
      <c r="M124" s="67"/>
      <c r="N124" s="67"/>
      <c r="O124" s="67"/>
      <c r="P124" s="67"/>
      <c r="Q124" s="67"/>
    </row>
    <row r="125" spans="2:17" x14ac:dyDescent="0.2">
      <c r="B125" s="86"/>
      <c r="C125" s="86"/>
      <c r="D125" s="86"/>
      <c r="E125" s="86"/>
      <c r="F125" s="86"/>
      <c r="G125" s="86"/>
      <c r="H125" s="67"/>
      <c r="I125" s="67"/>
      <c r="J125" s="67"/>
      <c r="K125" s="67"/>
      <c r="L125" s="67"/>
      <c r="M125" s="67"/>
      <c r="N125" s="67"/>
      <c r="O125" s="67"/>
      <c r="P125" s="67"/>
      <c r="Q125" s="67"/>
    </row>
    <row r="126" spans="2:17" x14ac:dyDescent="0.2">
      <c r="B126" s="86"/>
      <c r="C126" s="86"/>
      <c r="D126" s="86"/>
      <c r="E126" s="86"/>
      <c r="F126" s="86"/>
      <c r="G126" s="86"/>
      <c r="H126" s="67"/>
      <c r="I126" s="67"/>
      <c r="J126" s="67"/>
      <c r="K126" s="67"/>
      <c r="L126" s="67"/>
      <c r="M126" s="67"/>
      <c r="N126" s="67"/>
      <c r="O126" s="67"/>
      <c r="P126" s="67"/>
      <c r="Q126" s="67"/>
    </row>
    <row r="127" spans="2:17" x14ac:dyDescent="0.2">
      <c r="B127" s="86"/>
      <c r="C127" s="86"/>
      <c r="D127" s="86"/>
      <c r="E127" s="86"/>
      <c r="F127" s="86"/>
      <c r="G127" s="86"/>
      <c r="H127" s="67"/>
      <c r="I127" s="67"/>
      <c r="J127" s="67"/>
      <c r="K127" s="67"/>
      <c r="L127" s="67"/>
      <c r="M127" s="67"/>
      <c r="N127" s="67"/>
      <c r="O127" s="67"/>
      <c r="P127" s="67"/>
      <c r="Q127" s="67"/>
    </row>
    <row r="128" spans="2:17" x14ac:dyDescent="0.2">
      <c r="B128" s="86"/>
      <c r="C128" s="86"/>
      <c r="D128" s="86"/>
      <c r="E128" s="86"/>
      <c r="F128" s="86"/>
      <c r="G128" s="86"/>
      <c r="H128" s="67"/>
      <c r="I128" s="67"/>
      <c r="J128" s="67"/>
      <c r="K128" s="67"/>
      <c r="L128" s="67"/>
      <c r="M128" s="67"/>
      <c r="N128" s="67"/>
      <c r="O128" s="67"/>
      <c r="P128" s="67"/>
      <c r="Q128" s="67"/>
    </row>
    <row r="129" spans="2:17" x14ac:dyDescent="0.2">
      <c r="B129" s="86"/>
      <c r="C129" s="86"/>
      <c r="D129" s="86"/>
      <c r="E129" s="86"/>
      <c r="F129" s="86"/>
      <c r="G129" s="86"/>
      <c r="H129" s="67"/>
      <c r="I129" s="67"/>
      <c r="J129" s="67"/>
      <c r="K129" s="67"/>
      <c r="L129" s="67"/>
      <c r="M129" s="67"/>
      <c r="N129" s="67"/>
      <c r="O129" s="67"/>
      <c r="P129" s="67"/>
      <c r="Q129" s="67"/>
    </row>
    <row r="130" spans="2:17" x14ac:dyDescent="0.2">
      <c r="B130" s="86"/>
      <c r="C130" s="86"/>
      <c r="D130" s="86"/>
      <c r="E130" s="86"/>
      <c r="F130" s="86"/>
      <c r="G130" s="86"/>
      <c r="H130" s="67"/>
      <c r="I130" s="67"/>
      <c r="J130" s="67"/>
      <c r="K130" s="67"/>
      <c r="L130" s="67"/>
      <c r="M130" s="67"/>
      <c r="N130" s="67"/>
      <c r="O130" s="67"/>
      <c r="P130" s="67"/>
      <c r="Q130" s="67"/>
    </row>
    <row r="131" spans="2:17" x14ac:dyDescent="0.2">
      <c r="B131" s="86"/>
      <c r="C131" s="86"/>
      <c r="D131" s="86"/>
      <c r="E131" s="86"/>
      <c r="F131" s="86"/>
      <c r="G131" s="86"/>
      <c r="H131" s="67"/>
      <c r="I131" s="67"/>
      <c r="J131" s="67"/>
      <c r="K131" s="67"/>
      <c r="L131" s="67"/>
      <c r="M131" s="67"/>
      <c r="N131" s="67"/>
      <c r="O131" s="67"/>
      <c r="P131" s="67"/>
      <c r="Q131" s="67"/>
    </row>
    <row r="132" spans="2:17" x14ac:dyDescent="0.2">
      <c r="B132" s="86"/>
      <c r="C132" s="86"/>
      <c r="D132" s="86"/>
      <c r="E132" s="86"/>
      <c r="F132" s="86"/>
      <c r="G132" s="86"/>
      <c r="H132" s="67"/>
      <c r="I132" s="67"/>
      <c r="J132" s="67"/>
      <c r="K132" s="67"/>
      <c r="L132" s="67"/>
      <c r="M132" s="67"/>
      <c r="N132" s="67"/>
      <c r="O132" s="67"/>
      <c r="P132" s="67"/>
      <c r="Q132" s="67"/>
    </row>
    <row r="133" spans="2:17" x14ac:dyDescent="0.2">
      <c r="B133" s="86"/>
      <c r="C133" s="86"/>
      <c r="D133" s="86"/>
      <c r="E133" s="86"/>
      <c r="F133" s="86"/>
      <c r="G133" s="86"/>
      <c r="H133" s="67"/>
      <c r="I133" s="67"/>
      <c r="J133" s="67"/>
      <c r="K133" s="67"/>
      <c r="L133" s="67"/>
      <c r="M133" s="67"/>
      <c r="N133" s="67"/>
      <c r="O133" s="67"/>
      <c r="P133" s="67"/>
      <c r="Q133" s="67"/>
    </row>
    <row r="134" spans="2:17" x14ac:dyDescent="0.2">
      <c r="B134" s="86"/>
      <c r="C134" s="86"/>
      <c r="D134" s="86"/>
      <c r="E134" s="86"/>
      <c r="F134" s="86"/>
      <c r="G134" s="86"/>
      <c r="H134" s="67"/>
      <c r="I134" s="67"/>
      <c r="J134" s="67"/>
      <c r="K134" s="67"/>
      <c r="L134" s="67"/>
      <c r="M134" s="67"/>
      <c r="N134" s="67"/>
      <c r="O134" s="67"/>
      <c r="P134" s="67"/>
      <c r="Q134" s="67"/>
    </row>
    <row r="135" spans="2:17" x14ac:dyDescent="0.2">
      <c r="B135" s="86"/>
      <c r="C135" s="86"/>
      <c r="D135" s="86"/>
      <c r="E135" s="86"/>
      <c r="F135" s="86"/>
      <c r="G135" s="86"/>
      <c r="H135" s="67"/>
      <c r="I135" s="67"/>
      <c r="J135" s="67"/>
      <c r="K135" s="67"/>
      <c r="L135" s="67"/>
      <c r="M135" s="67"/>
      <c r="N135" s="67"/>
      <c r="O135" s="67"/>
      <c r="P135" s="67"/>
      <c r="Q135" s="67"/>
    </row>
    <row r="136" spans="2:17" x14ac:dyDescent="0.2">
      <c r="B136" s="86"/>
      <c r="C136" s="86"/>
      <c r="D136" s="86"/>
      <c r="E136" s="86"/>
      <c r="F136" s="86"/>
      <c r="G136" s="86"/>
      <c r="H136" s="67"/>
      <c r="I136" s="67"/>
      <c r="J136" s="67"/>
      <c r="K136" s="67"/>
      <c r="L136" s="67"/>
      <c r="M136" s="67"/>
      <c r="N136" s="67"/>
      <c r="O136" s="67"/>
      <c r="P136" s="67"/>
      <c r="Q136" s="67"/>
    </row>
    <row r="137" spans="2:17" x14ac:dyDescent="0.2">
      <c r="B137" s="86"/>
      <c r="C137" s="86"/>
      <c r="D137" s="86"/>
      <c r="E137" s="86"/>
      <c r="F137" s="86"/>
      <c r="G137" s="86"/>
      <c r="H137" s="67"/>
      <c r="I137" s="67"/>
      <c r="J137" s="67"/>
      <c r="K137" s="67"/>
      <c r="L137" s="67"/>
      <c r="M137" s="67"/>
      <c r="N137" s="67"/>
      <c r="O137" s="67"/>
      <c r="P137" s="67"/>
      <c r="Q137" s="67"/>
    </row>
    <row r="138" spans="2:17" x14ac:dyDescent="0.2">
      <c r="B138" s="86"/>
      <c r="C138" s="86"/>
      <c r="D138" s="86"/>
      <c r="E138" s="86"/>
      <c r="F138" s="86"/>
      <c r="G138" s="86"/>
      <c r="H138" s="67"/>
      <c r="I138" s="67"/>
      <c r="J138" s="67"/>
      <c r="K138" s="67"/>
      <c r="L138" s="67"/>
      <c r="M138" s="67"/>
      <c r="N138" s="67"/>
      <c r="O138" s="67"/>
      <c r="P138" s="67"/>
      <c r="Q138" s="67"/>
    </row>
    <row r="139" spans="2:17" x14ac:dyDescent="0.2">
      <c r="B139" s="86"/>
      <c r="C139" s="86"/>
      <c r="D139" s="86"/>
      <c r="E139" s="86"/>
      <c r="F139" s="86"/>
      <c r="G139" s="86"/>
      <c r="H139" s="67"/>
      <c r="I139" s="67"/>
      <c r="J139" s="67"/>
      <c r="K139" s="67"/>
      <c r="L139" s="67"/>
      <c r="M139" s="67"/>
      <c r="N139" s="67"/>
      <c r="O139" s="67"/>
      <c r="P139" s="67"/>
      <c r="Q139" s="67"/>
    </row>
    <row r="140" spans="2:17" x14ac:dyDescent="0.2">
      <c r="B140" s="86"/>
      <c r="C140" s="86"/>
      <c r="D140" s="86"/>
      <c r="E140" s="86"/>
      <c r="F140" s="86"/>
      <c r="G140" s="86"/>
      <c r="H140" s="67"/>
      <c r="I140" s="67"/>
      <c r="J140" s="67"/>
      <c r="K140" s="67"/>
      <c r="L140" s="67"/>
      <c r="M140" s="67"/>
      <c r="N140" s="67"/>
      <c r="O140" s="67"/>
      <c r="P140" s="67"/>
      <c r="Q140" s="67"/>
    </row>
    <row r="141" spans="2:17" x14ac:dyDescent="0.2">
      <c r="B141" s="86"/>
      <c r="C141" s="86"/>
      <c r="D141" s="86"/>
      <c r="E141" s="86"/>
      <c r="F141" s="86"/>
      <c r="G141" s="86"/>
      <c r="H141" s="67"/>
      <c r="I141" s="67"/>
      <c r="J141" s="67"/>
      <c r="K141" s="67"/>
      <c r="L141" s="67"/>
      <c r="M141" s="67"/>
      <c r="N141" s="67"/>
      <c r="O141" s="67"/>
      <c r="P141" s="67"/>
      <c r="Q141" s="67"/>
    </row>
    <row r="142" spans="2:17" x14ac:dyDescent="0.2">
      <c r="B142" s="86"/>
      <c r="C142" s="86"/>
      <c r="D142" s="86"/>
      <c r="E142" s="86"/>
      <c r="F142" s="86"/>
      <c r="G142" s="86"/>
      <c r="H142" s="67"/>
      <c r="I142" s="67"/>
      <c r="J142" s="67"/>
      <c r="K142" s="67"/>
      <c r="L142" s="67"/>
      <c r="M142" s="67"/>
      <c r="N142" s="67"/>
      <c r="O142" s="67"/>
      <c r="P142" s="67"/>
      <c r="Q142" s="67"/>
    </row>
    <row r="143" spans="2:17" x14ac:dyDescent="0.2">
      <c r="B143" s="86"/>
      <c r="C143" s="86"/>
      <c r="D143" s="86"/>
      <c r="E143" s="86"/>
      <c r="F143" s="86"/>
      <c r="G143" s="86"/>
      <c r="H143" s="67"/>
      <c r="I143" s="67"/>
      <c r="J143" s="67"/>
      <c r="K143" s="67"/>
      <c r="L143" s="67"/>
      <c r="M143" s="67"/>
      <c r="N143" s="67"/>
      <c r="O143" s="67"/>
      <c r="P143" s="67"/>
      <c r="Q143" s="67"/>
    </row>
    <row r="144" spans="2:17" x14ac:dyDescent="0.2">
      <c r="B144" s="86"/>
      <c r="C144" s="86"/>
      <c r="D144" s="86"/>
      <c r="E144" s="86"/>
      <c r="F144" s="86"/>
      <c r="G144" s="86"/>
      <c r="H144" s="67"/>
      <c r="I144" s="67"/>
      <c r="J144" s="67"/>
      <c r="K144" s="67"/>
      <c r="L144" s="67"/>
      <c r="M144" s="67"/>
      <c r="N144" s="67"/>
      <c r="O144" s="67"/>
      <c r="P144" s="67"/>
      <c r="Q144" s="67"/>
    </row>
    <row r="145" spans="2:17" x14ac:dyDescent="0.2">
      <c r="B145" s="86"/>
      <c r="C145" s="86"/>
      <c r="D145" s="86"/>
      <c r="E145" s="86"/>
      <c r="F145" s="86"/>
      <c r="G145" s="86"/>
      <c r="H145" s="67"/>
      <c r="I145" s="67"/>
      <c r="J145" s="67"/>
      <c r="K145" s="67"/>
      <c r="L145" s="67"/>
      <c r="M145" s="67"/>
      <c r="N145" s="67"/>
      <c r="O145" s="67"/>
      <c r="P145" s="67"/>
      <c r="Q145" s="67"/>
    </row>
    <row r="146" spans="2:17" x14ac:dyDescent="0.2">
      <c r="B146" s="86"/>
      <c r="C146" s="86"/>
      <c r="D146" s="86"/>
      <c r="E146" s="86"/>
      <c r="F146" s="86"/>
      <c r="G146" s="86"/>
      <c r="H146" s="67"/>
      <c r="I146" s="67"/>
      <c r="J146" s="67"/>
      <c r="K146" s="67"/>
      <c r="L146" s="67"/>
      <c r="M146" s="67"/>
      <c r="N146" s="67"/>
      <c r="O146" s="67"/>
      <c r="P146" s="67"/>
      <c r="Q146" s="67"/>
    </row>
    <row r="147" spans="2:17" x14ac:dyDescent="0.2">
      <c r="B147" s="86"/>
      <c r="C147" s="86"/>
      <c r="D147" s="86"/>
      <c r="E147" s="86"/>
      <c r="F147" s="86"/>
      <c r="G147" s="86"/>
      <c r="H147" s="67"/>
      <c r="I147" s="67"/>
      <c r="J147" s="67"/>
      <c r="K147" s="67"/>
      <c r="L147" s="67"/>
      <c r="M147" s="67"/>
      <c r="N147" s="67"/>
      <c r="O147" s="67"/>
      <c r="P147" s="67"/>
      <c r="Q147" s="67"/>
    </row>
    <row r="148" spans="2:17" x14ac:dyDescent="0.2">
      <c r="B148" s="86"/>
      <c r="C148" s="86"/>
      <c r="D148" s="86"/>
      <c r="E148" s="86"/>
      <c r="F148" s="86"/>
      <c r="G148" s="86"/>
      <c r="H148" s="67"/>
      <c r="I148" s="67"/>
      <c r="J148" s="67"/>
      <c r="K148" s="67"/>
      <c r="L148" s="67"/>
      <c r="M148" s="67"/>
      <c r="N148" s="67"/>
      <c r="O148" s="67"/>
      <c r="P148" s="67"/>
      <c r="Q148" s="67"/>
    </row>
    <row r="149" spans="2:17" x14ac:dyDescent="0.2">
      <c r="B149" s="86"/>
      <c r="C149" s="86"/>
      <c r="D149" s="86"/>
      <c r="E149" s="86"/>
      <c r="F149" s="86"/>
      <c r="G149" s="86"/>
      <c r="H149" s="67"/>
      <c r="I149" s="67"/>
      <c r="J149" s="67"/>
      <c r="K149" s="67"/>
      <c r="L149" s="67"/>
      <c r="M149" s="67"/>
      <c r="N149" s="67"/>
      <c r="O149" s="67"/>
      <c r="P149" s="67"/>
      <c r="Q149" s="67"/>
    </row>
    <row r="150" spans="2:17" x14ac:dyDescent="0.2">
      <c r="B150" s="86"/>
      <c r="C150" s="86"/>
      <c r="D150" s="86"/>
      <c r="E150" s="86"/>
      <c r="F150" s="86"/>
      <c r="G150" s="86"/>
      <c r="H150" s="67"/>
      <c r="I150" s="67"/>
      <c r="J150" s="67"/>
      <c r="K150" s="67"/>
      <c r="L150" s="67"/>
      <c r="M150" s="67"/>
      <c r="N150" s="67"/>
      <c r="O150" s="67"/>
      <c r="P150" s="67"/>
      <c r="Q150" s="67"/>
    </row>
    <row r="151" spans="2:17" x14ac:dyDescent="0.2">
      <c r="B151" s="86"/>
      <c r="C151" s="86"/>
      <c r="D151" s="86"/>
      <c r="E151" s="86"/>
      <c r="F151" s="86"/>
      <c r="G151" s="86"/>
      <c r="H151" s="67"/>
      <c r="I151" s="67"/>
      <c r="J151" s="67"/>
      <c r="K151" s="67"/>
      <c r="L151" s="67"/>
      <c r="M151" s="67"/>
      <c r="N151" s="67"/>
      <c r="O151" s="67"/>
      <c r="P151" s="67"/>
      <c r="Q151" s="67"/>
    </row>
    <row r="152" spans="2:17" x14ac:dyDescent="0.2">
      <c r="B152" s="86"/>
      <c r="C152" s="86"/>
      <c r="D152" s="86"/>
      <c r="E152" s="86"/>
      <c r="F152" s="86"/>
      <c r="G152" s="86"/>
      <c r="H152" s="67"/>
      <c r="I152" s="67"/>
      <c r="J152" s="67"/>
      <c r="K152" s="67"/>
      <c r="L152" s="67"/>
      <c r="M152" s="67"/>
      <c r="N152" s="67"/>
      <c r="O152" s="67"/>
      <c r="P152" s="67"/>
      <c r="Q152" s="67"/>
    </row>
    <row r="153" spans="2:17" x14ac:dyDescent="0.2">
      <c r="B153" s="86"/>
      <c r="C153" s="86"/>
      <c r="D153" s="86"/>
      <c r="E153" s="86"/>
      <c r="F153" s="86"/>
      <c r="G153" s="86"/>
      <c r="H153" s="67"/>
      <c r="I153" s="67"/>
      <c r="J153" s="67"/>
      <c r="K153" s="67"/>
      <c r="L153" s="67"/>
      <c r="M153" s="67"/>
      <c r="N153" s="67"/>
      <c r="O153" s="67"/>
      <c r="P153" s="67"/>
      <c r="Q153" s="67"/>
    </row>
    <row r="154" spans="2:17" x14ac:dyDescent="0.2">
      <c r="B154" s="86"/>
      <c r="C154" s="86"/>
      <c r="D154" s="86"/>
      <c r="E154" s="86"/>
      <c r="F154" s="86"/>
      <c r="G154" s="86"/>
      <c r="H154" s="67"/>
      <c r="I154" s="67"/>
      <c r="J154" s="67"/>
      <c r="K154" s="67"/>
      <c r="L154" s="67"/>
      <c r="M154" s="67"/>
      <c r="N154" s="67"/>
      <c r="O154" s="67"/>
      <c r="P154" s="67"/>
      <c r="Q154" s="67"/>
    </row>
    <row r="155" spans="2:17" x14ac:dyDescent="0.2">
      <c r="B155" s="86"/>
      <c r="C155" s="86"/>
      <c r="D155" s="86"/>
      <c r="E155" s="86"/>
      <c r="F155" s="86"/>
      <c r="G155" s="86"/>
      <c r="H155" s="67"/>
      <c r="I155" s="67"/>
      <c r="J155" s="67"/>
      <c r="K155" s="67"/>
      <c r="L155" s="67"/>
      <c r="M155" s="67"/>
      <c r="N155" s="67"/>
      <c r="O155" s="67"/>
      <c r="P155" s="67"/>
      <c r="Q155" s="67"/>
    </row>
    <row r="156" spans="2:17" x14ac:dyDescent="0.2">
      <c r="B156" s="86"/>
      <c r="C156" s="86"/>
      <c r="D156" s="86"/>
      <c r="E156" s="86"/>
      <c r="F156" s="86"/>
      <c r="G156" s="86"/>
      <c r="H156" s="67"/>
      <c r="I156" s="67"/>
      <c r="J156" s="67"/>
      <c r="K156" s="67"/>
      <c r="L156" s="67"/>
      <c r="M156" s="67"/>
      <c r="N156" s="67"/>
      <c r="O156" s="67"/>
      <c r="P156" s="67"/>
      <c r="Q156" s="67"/>
    </row>
    <row r="157" spans="2:17" x14ac:dyDescent="0.2">
      <c r="B157" s="86"/>
      <c r="C157" s="86"/>
      <c r="D157" s="86"/>
      <c r="E157" s="86"/>
      <c r="F157" s="86"/>
      <c r="G157" s="86"/>
      <c r="H157" s="67"/>
      <c r="I157" s="67"/>
      <c r="J157" s="67"/>
      <c r="K157" s="67"/>
      <c r="L157" s="67"/>
      <c r="M157" s="67"/>
      <c r="N157" s="67"/>
      <c r="O157" s="67"/>
      <c r="P157" s="67"/>
      <c r="Q157" s="67"/>
    </row>
    <row r="158" spans="2:17" x14ac:dyDescent="0.2">
      <c r="B158" s="86"/>
      <c r="C158" s="86"/>
      <c r="D158" s="86"/>
      <c r="E158" s="86"/>
      <c r="F158" s="86"/>
      <c r="G158" s="86"/>
      <c r="H158" s="67"/>
      <c r="I158" s="67"/>
      <c r="J158" s="67"/>
      <c r="K158" s="67"/>
      <c r="L158" s="67"/>
      <c r="M158" s="67"/>
      <c r="N158" s="67"/>
      <c r="O158" s="67"/>
      <c r="P158" s="67"/>
      <c r="Q158" s="67"/>
    </row>
    <row r="159" spans="2:17" x14ac:dyDescent="0.2">
      <c r="B159" s="86"/>
      <c r="C159" s="86"/>
      <c r="D159" s="86"/>
      <c r="E159" s="86"/>
      <c r="F159" s="86"/>
      <c r="G159" s="86"/>
      <c r="H159" s="67"/>
      <c r="I159" s="67"/>
      <c r="J159" s="67"/>
      <c r="K159" s="67"/>
      <c r="L159" s="67"/>
      <c r="M159" s="67"/>
      <c r="N159" s="67"/>
      <c r="O159" s="67"/>
      <c r="P159" s="67"/>
      <c r="Q159" s="67"/>
    </row>
    <row r="160" spans="2:17" x14ac:dyDescent="0.2">
      <c r="B160" s="86"/>
      <c r="C160" s="86"/>
      <c r="D160" s="86"/>
      <c r="E160" s="86"/>
      <c r="F160" s="86"/>
      <c r="G160" s="86"/>
      <c r="H160" s="67"/>
      <c r="I160" s="67"/>
      <c r="J160" s="67"/>
      <c r="K160" s="67"/>
      <c r="L160" s="67"/>
      <c r="M160" s="67"/>
      <c r="N160" s="67"/>
      <c r="O160" s="67"/>
      <c r="P160" s="67"/>
      <c r="Q160" s="67"/>
    </row>
    <row r="161" spans="2:17" x14ac:dyDescent="0.2">
      <c r="B161" s="86"/>
      <c r="C161" s="86"/>
      <c r="D161" s="86"/>
      <c r="E161" s="86"/>
      <c r="F161" s="86"/>
      <c r="G161" s="86"/>
      <c r="H161" s="67"/>
      <c r="I161" s="67"/>
      <c r="J161" s="67"/>
      <c r="K161" s="67"/>
      <c r="L161" s="67"/>
      <c r="M161" s="67"/>
      <c r="N161" s="67"/>
      <c r="O161" s="67"/>
      <c r="P161" s="67"/>
      <c r="Q161" s="67"/>
    </row>
    <row r="162" spans="2:17" x14ac:dyDescent="0.2">
      <c r="B162" s="86"/>
      <c r="C162" s="86"/>
      <c r="D162" s="86"/>
      <c r="E162" s="86"/>
      <c r="F162" s="86"/>
      <c r="G162" s="86"/>
      <c r="H162" s="67"/>
      <c r="I162" s="67"/>
      <c r="J162" s="67"/>
      <c r="K162" s="67"/>
      <c r="L162" s="67"/>
      <c r="M162" s="67"/>
      <c r="N162" s="67"/>
      <c r="O162" s="67"/>
      <c r="P162" s="67"/>
      <c r="Q162" s="67"/>
    </row>
    <row r="163" spans="2:17" x14ac:dyDescent="0.2">
      <c r="B163" s="86"/>
      <c r="C163" s="86"/>
      <c r="D163" s="86"/>
      <c r="E163" s="86"/>
      <c r="F163" s="86"/>
      <c r="G163" s="86"/>
      <c r="H163" s="67"/>
      <c r="I163" s="67"/>
      <c r="J163" s="67"/>
      <c r="K163" s="67"/>
      <c r="L163" s="67"/>
      <c r="M163" s="67"/>
      <c r="N163" s="67"/>
      <c r="O163" s="67"/>
      <c r="P163" s="67"/>
      <c r="Q163" s="67"/>
    </row>
    <row r="164" spans="2:17" x14ac:dyDescent="0.2">
      <c r="B164" s="86"/>
      <c r="C164" s="86"/>
      <c r="D164" s="86"/>
      <c r="E164" s="86"/>
      <c r="F164" s="86"/>
      <c r="G164" s="86"/>
      <c r="H164" s="67"/>
      <c r="I164" s="67"/>
      <c r="J164" s="67"/>
      <c r="K164" s="67"/>
      <c r="L164" s="67"/>
      <c r="M164" s="67"/>
      <c r="N164" s="67"/>
      <c r="O164" s="67"/>
      <c r="P164" s="67"/>
      <c r="Q164" s="67"/>
    </row>
    <row r="165" spans="2:17" x14ac:dyDescent="0.2">
      <c r="B165" s="86"/>
      <c r="C165" s="86"/>
      <c r="D165" s="86"/>
      <c r="E165" s="86"/>
      <c r="F165" s="86"/>
      <c r="G165" s="86"/>
      <c r="H165" s="67"/>
      <c r="I165" s="67"/>
      <c r="J165" s="67"/>
      <c r="K165" s="67"/>
      <c r="L165" s="67"/>
      <c r="M165" s="67"/>
      <c r="N165" s="67"/>
      <c r="O165" s="67"/>
      <c r="P165" s="67"/>
      <c r="Q165" s="67"/>
    </row>
    <row r="166" spans="2:17" x14ac:dyDescent="0.2">
      <c r="B166" s="86"/>
      <c r="C166" s="86"/>
      <c r="D166" s="86"/>
      <c r="E166" s="86"/>
      <c r="F166" s="86"/>
      <c r="G166" s="86"/>
      <c r="H166" s="67"/>
      <c r="I166" s="67"/>
      <c r="J166" s="67"/>
      <c r="K166" s="67"/>
      <c r="L166" s="67"/>
      <c r="M166" s="67"/>
      <c r="N166" s="67"/>
      <c r="O166" s="67"/>
      <c r="P166" s="67"/>
      <c r="Q166" s="67"/>
    </row>
    <row r="167" spans="2:17" x14ac:dyDescent="0.2">
      <c r="B167" s="86"/>
      <c r="C167" s="86"/>
      <c r="D167" s="86"/>
      <c r="E167" s="86"/>
      <c r="F167" s="86"/>
      <c r="G167" s="86"/>
      <c r="H167" s="67"/>
      <c r="I167" s="67"/>
      <c r="J167" s="67"/>
      <c r="K167" s="67"/>
      <c r="L167" s="67"/>
      <c r="M167" s="67"/>
      <c r="N167" s="67"/>
      <c r="O167" s="67"/>
      <c r="P167" s="67"/>
      <c r="Q167" s="67"/>
    </row>
    <row r="168" spans="2:17" x14ac:dyDescent="0.2">
      <c r="B168" s="86"/>
      <c r="C168" s="86"/>
      <c r="D168" s="86"/>
      <c r="E168" s="86"/>
      <c r="F168" s="86"/>
      <c r="G168" s="86"/>
      <c r="H168" s="67"/>
      <c r="I168" s="67"/>
      <c r="J168" s="67"/>
      <c r="K168" s="67"/>
      <c r="L168" s="67"/>
      <c r="M168" s="67"/>
      <c r="N168" s="67"/>
      <c r="O168" s="67"/>
      <c r="P168" s="67"/>
      <c r="Q168" s="67"/>
    </row>
  </sheetData>
  <mergeCells count="1">
    <mergeCell ref="A2:G2"/>
  </mergeCells>
  <printOptions horizontalCentered="1"/>
  <pageMargins left="0.78740157480314965" right="0.78740157480314965" top="0.73" bottom="0.98425196850393704" header="0.51181102362204722" footer="0.51181102362204722"/>
  <pageSetup paperSize="9" scale="8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50" bestFit="1" customWidth="1"/>
    <col min="2" max="2" width="12.42578125" style="69" bestFit="1" customWidth="1"/>
    <col min="3" max="3" width="13.5703125" style="69" bestFit="1" customWidth="1"/>
    <col min="4" max="4" width="10.28515625" style="185" customWidth="1"/>
    <col min="5" max="6" width="13.5703125" style="69" bestFit="1" customWidth="1"/>
    <col min="7" max="7" width="10.28515625" style="185" customWidth="1"/>
    <col min="8" max="8" width="12.7109375" style="69" hidden="1" customWidth="1"/>
    <col min="9" max="9" width="13.7109375" style="69" bestFit="1" customWidth="1"/>
    <col min="10" max="16384" width="9.140625" style="50"/>
  </cols>
  <sheetData>
    <row r="1" spans="1:19" x14ac:dyDescent="0.2">
      <c r="A1" s="167"/>
      <c r="B1" s="28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31.01.2016</v>
      </c>
      <c r="C1" s="285"/>
      <c r="D1" s="285"/>
      <c r="E1" s="285"/>
    </row>
    <row r="2" spans="1:19" ht="38.25" customHeight="1" x14ac:dyDescent="0.3">
      <c r="A2" s="286" t="s">
        <v>141</v>
      </c>
      <c r="B2" s="3"/>
      <c r="C2" s="3"/>
      <c r="D2" s="3"/>
      <c r="E2" s="3"/>
      <c r="F2" s="3"/>
      <c r="G2" s="3"/>
      <c r="H2" s="3"/>
      <c r="I2" s="3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x14ac:dyDescent="0.2">
      <c r="A3" s="167"/>
    </row>
    <row r="4" spans="1:19" s="157" customFormat="1" x14ac:dyDescent="0.2">
      <c r="B4" s="228"/>
      <c r="C4" s="228"/>
      <c r="D4" s="101"/>
      <c r="E4" s="228"/>
      <c r="F4" s="228"/>
      <c r="G4" s="101"/>
      <c r="H4" s="228" t="s">
        <v>179</v>
      </c>
      <c r="I4" s="157" t="str">
        <f>VALVAL</f>
        <v>тис. одиниць</v>
      </c>
    </row>
    <row r="5" spans="1:19" s="190" customFormat="1" x14ac:dyDescent="0.2">
      <c r="A5" s="64"/>
      <c r="B5" s="278">
        <v>42369</v>
      </c>
      <c r="C5" s="279"/>
      <c r="D5" s="280"/>
      <c r="E5" s="278">
        <v>42400</v>
      </c>
      <c r="F5" s="279"/>
      <c r="G5" s="280"/>
      <c r="H5" s="136"/>
      <c r="I5" s="136"/>
    </row>
    <row r="6" spans="1:19" s="129" customFormat="1" x14ac:dyDescent="0.2">
      <c r="A6" s="53"/>
      <c r="B6" s="25" t="s">
        <v>173</v>
      </c>
      <c r="C6" s="25" t="s">
        <v>3</v>
      </c>
      <c r="D6" s="127" t="s">
        <v>67</v>
      </c>
      <c r="E6" s="25" t="s">
        <v>173</v>
      </c>
      <c r="F6" s="25" t="s">
        <v>3</v>
      </c>
      <c r="G6" s="127" t="s">
        <v>67</v>
      </c>
      <c r="H6" s="25" t="s">
        <v>67</v>
      </c>
      <c r="I6" s="25" t="s">
        <v>149</v>
      </c>
    </row>
    <row r="7" spans="1:19" s="107" customFormat="1" ht="15" x14ac:dyDescent="0.2">
      <c r="A7" s="40" t="s">
        <v>172</v>
      </c>
      <c r="B7" s="144">
        <f t="shared" ref="B7:G7" si="0">SUM(B$8+ B$9)</f>
        <v>65488566.161959998</v>
      </c>
      <c r="C7" s="144">
        <f t="shared" si="0"/>
        <v>1571769268.7628</v>
      </c>
      <c r="D7" s="35">
        <f t="shared" si="0"/>
        <v>1</v>
      </c>
      <c r="E7" s="144">
        <f t="shared" si="0"/>
        <v>65410291.921959996</v>
      </c>
      <c r="F7" s="144">
        <f t="shared" si="0"/>
        <v>1645184552.6491001</v>
      </c>
      <c r="G7" s="35">
        <f t="shared" si="0"/>
        <v>1</v>
      </c>
      <c r="H7" s="144"/>
      <c r="I7" s="144">
        <f>SUM(I$8+ I$9)</f>
        <v>0</v>
      </c>
    </row>
    <row r="8" spans="1:19" s="118" customFormat="1" x14ac:dyDescent="0.2">
      <c r="A8" s="229" t="s">
        <v>74</v>
      </c>
      <c r="B8" s="131">
        <v>55575985.07835</v>
      </c>
      <c r="C8" s="131">
        <v>1333860711.06358</v>
      </c>
      <c r="D8" s="18">
        <v>0.84863599999999995</v>
      </c>
      <c r="E8" s="131">
        <v>55342637.526189998</v>
      </c>
      <c r="F8" s="131">
        <v>1391965234.9158101</v>
      </c>
      <c r="G8" s="18">
        <v>0.84608499999999998</v>
      </c>
      <c r="H8" s="131">
        <v>-2.552E-3</v>
      </c>
      <c r="I8" s="131">
        <v>-21.4</v>
      </c>
    </row>
    <row r="9" spans="1:19" s="118" customFormat="1" x14ac:dyDescent="0.2">
      <c r="A9" s="229" t="s">
        <v>114</v>
      </c>
      <c r="B9" s="131">
        <v>9912581.0836100001</v>
      </c>
      <c r="C9" s="131">
        <v>237908557.69922</v>
      </c>
      <c r="D9" s="18">
        <v>0.151364</v>
      </c>
      <c r="E9" s="131">
        <v>10067654.39577</v>
      </c>
      <c r="F9" s="131">
        <v>253219317.73328999</v>
      </c>
      <c r="G9" s="18">
        <v>0.153915</v>
      </c>
      <c r="H9" s="131">
        <v>2.552E-3</v>
      </c>
      <c r="I9" s="131">
        <v>21.4</v>
      </c>
    </row>
    <row r="10" spans="1:19" x14ac:dyDescent="0.2">
      <c r="B10" s="86"/>
      <c r="C10" s="86"/>
      <c r="D10" s="205"/>
      <c r="E10" s="86"/>
      <c r="F10" s="86"/>
      <c r="G10" s="205"/>
      <c r="H10" s="86"/>
      <c r="I10" s="86"/>
      <c r="J10" s="67"/>
      <c r="K10" s="67"/>
      <c r="L10" s="67"/>
      <c r="M10" s="67"/>
      <c r="N10" s="67"/>
      <c r="O10" s="67"/>
      <c r="P10" s="67"/>
      <c r="Q10" s="67"/>
    </row>
    <row r="11" spans="1:19" x14ac:dyDescent="0.2">
      <c r="B11" s="86"/>
      <c r="C11" s="86"/>
      <c r="D11" s="205"/>
      <c r="E11" s="86"/>
      <c r="F11" s="86"/>
      <c r="G11" s="205"/>
      <c r="H11" s="86"/>
      <c r="I11" s="86"/>
      <c r="J11" s="67"/>
      <c r="K11" s="67"/>
      <c r="L11" s="67"/>
      <c r="M11" s="67"/>
      <c r="N11" s="67"/>
      <c r="O11" s="67"/>
      <c r="P11" s="67"/>
      <c r="Q11" s="67"/>
    </row>
    <row r="12" spans="1:19" x14ac:dyDescent="0.2">
      <c r="B12" s="86"/>
      <c r="C12" s="86"/>
      <c r="D12" s="205"/>
      <c r="E12" s="86"/>
      <c r="F12" s="86"/>
      <c r="G12" s="205"/>
      <c r="H12" s="86"/>
      <c r="I12" s="86"/>
      <c r="J12" s="67"/>
      <c r="K12" s="67"/>
      <c r="L12" s="67"/>
      <c r="M12" s="67"/>
      <c r="N12" s="67"/>
      <c r="O12" s="67"/>
      <c r="P12" s="67"/>
      <c r="Q12" s="67"/>
    </row>
    <row r="13" spans="1:19" x14ac:dyDescent="0.2">
      <c r="B13" s="86"/>
      <c r="C13" s="86"/>
      <c r="D13" s="205"/>
      <c r="E13" s="86"/>
      <c r="F13" s="86"/>
      <c r="G13" s="205"/>
      <c r="H13" s="86"/>
      <c r="I13" s="86"/>
      <c r="J13" s="67"/>
      <c r="K13" s="67"/>
      <c r="L13" s="67"/>
      <c r="M13" s="67"/>
      <c r="N13" s="67"/>
      <c r="O13" s="67"/>
      <c r="P13" s="67"/>
      <c r="Q13" s="67"/>
    </row>
    <row r="14" spans="1:19" x14ac:dyDescent="0.2">
      <c r="B14" s="86"/>
      <c r="C14" s="86"/>
      <c r="D14" s="205"/>
      <c r="E14" s="86"/>
      <c r="F14" s="86"/>
      <c r="G14" s="205"/>
      <c r="H14" s="86"/>
      <c r="I14" s="86"/>
      <c r="J14" s="67"/>
      <c r="K14" s="67"/>
      <c r="L14" s="67"/>
      <c r="M14" s="67"/>
      <c r="N14" s="67"/>
      <c r="O14" s="67"/>
      <c r="P14" s="67"/>
      <c r="Q14" s="67"/>
    </row>
    <row r="15" spans="1:19" x14ac:dyDescent="0.2">
      <c r="B15" s="86"/>
      <c r="C15" s="86"/>
      <c r="D15" s="205"/>
      <c r="E15" s="86"/>
      <c r="F15" s="86"/>
      <c r="G15" s="205"/>
      <c r="H15" s="86"/>
      <c r="I15" s="86"/>
      <c r="J15" s="67"/>
      <c r="K15" s="67"/>
      <c r="L15" s="67"/>
      <c r="M15" s="67"/>
      <c r="N15" s="67"/>
      <c r="O15" s="67"/>
      <c r="P15" s="67"/>
      <c r="Q15" s="67"/>
    </row>
    <row r="16" spans="1:19" x14ac:dyDescent="0.2">
      <c r="B16" s="86"/>
      <c r="C16" s="86"/>
      <c r="D16" s="205"/>
      <c r="E16" s="86"/>
      <c r="F16" s="86"/>
      <c r="G16" s="205"/>
      <c r="H16" s="86"/>
      <c r="I16" s="86"/>
      <c r="J16" s="67"/>
      <c r="K16" s="67"/>
      <c r="L16" s="67"/>
      <c r="M16" s="67"/>
      <c r="N16" s="67"/>
      <c r="O16" s="67"/>
      <c r="P16" s="67"/>
      <c r="Q16" s="67"/>
    </row>
    <row r="17" spans="2:17" x14ac:dyDescent="0.2">
      <c r="B17" s="86"/>
      <c r="C17" s="86"/>
      <c r="D17" s="205"/>
      <c r="E17" s="86"/>
      <c r="F17" s="86"/>
      <c r="G17" s="205"/>
      <c r="H17" s="86"/>
      <c r="I17" s="86"/>
      <c r="J17" s="67"/>
      <c r="K17" s="67"/>
      <c r="L17" s="67"/>
      <c r="M17" s="67"/>
      <c r="N17" s="67"/>
      <c r="O17" s="67"/>
      <c r="P17" s="67"/>
      <c r="Q17" s="67"/>
    </row>
    <row r="18" spans="2:17" x14ac:dyDescent="0.2">
      <c r="B18" s="86"/>
      <c r="C18" s="86"/>
      <c r="D18" s="205"/>
      <c r="E18" s="86"/>
      <c r="F18" s="86"/>
      <c r="G18" s="205"/>
      <c r="H18" s="86"/>
      <c r="I18" s="86"/>
      <c r="J18" s="67"/>
      <c r="K18" s="67"/>
      <c r="L18" s="67"/>
      <c r="M18" s="67"/>
      <c r="N18" s="67"/>
      <c r="O18" s="67"/>
      <c r="P18" s="67"/>
      <c r="Q18" s="67"/>
    </row>
    <row r="19" spans="2:17" x14ac:dyDescent="0.2">
      <c r="B19" s="86"/>
      <c r="C19" s="86"/>
      <c r="D19" s="205"/>
      <c r="E19" s="86"/>
      <c r="F19" s="86"/>
      <c r="G19" s="205"/>
      <c r="H19" s="86"/>
      <c r="I19" s="86"/>
      <c r="J19" s="67"/>
      <c r="K19" s="67"/>
      <c r="L19" s="67"/>
      <c r="M19" s="67"/>
      <c r="N19" s="67"/>
      <c r="O19" s="67"/>
      <c r="P19" s="67"/>
      <c r="Q19" s="67"/>
    </row>
    <row r="20" spans="2:17" x14ac:dyDescent="0.2">
      <c r="B20" s="86"/>
      <c r="C20" s="86"/>
      <c r="D20" s="205"/>
      <c r="E20" s="86"/>
      <c r="F20" s="86"/>
      <c r="G20" s="205"/>
      <c r="H20" s="86"/>
      <c r="I20" s="86"/>
      <c r="J20" s="67"/>
      <c r="K20" s="67"/>
      <c r="L20" s="67"/>
      <c r="M20" s="67"/>
      <c r="N20" s="67"/>
      <c r="O20" s="67"/>
      <c r="P20" s="67"/>
      <c r="Q20" s="67"/>
    </row>
    <row r="21" spans="2:17" x14ac:dyDescent="0.2">
      <c r="B21" s="86"/>
      <c r="C21" s="86"/>
      <c r="D21" s="205"/>
      <c r="E21" s="86"/>
      <c r="F21" s="86"/>
      <c r="G21" s="205"/>
      <c r="H21" s="86"/>
      <c r="I21" s="86"/>
      <c r="J21" s="67"/>
      <c r="K21" s="67"/>
      <c r="L21" s="67"/>
      <c r="M21" s="67"/>
      <c r="N21" s="67"/>
      <c r="O21" s="67"/>
      <c r="P21" s="67"/>
      <c r="Q21" s="67"/>
    </row>
    <row r="22" spans="2:17" x14ac:dyDescent="0.2">
      <c r="B22" s="86"/>
      <c r="C22" s="86"/>
      <c r="D22" s="205"/>
      <c r="E22" s="86"/>
      <c r="F22" s="86"/>
      <c r="G22" s="205"/>
      <c r="H22" s="86"/>
      <c r="I22" s="86"/>
      <c r="J22" s="67"/>
      <c r="K22" s="67"/>
      <c r="L22" s="67"/>
      <c r="M22" s="67"/>
      <c r="N22" s="67"/>
      <c r="O22" s="67"/>
      <c r="P22" s="67"/>
      <c r="Q22" s="67"/>
    </row>
    <row r="23" spans="2:17" x14ac:dyDescent="0.2">
      <c r="B23" s="86"/>
      <c r="C23" s="86"/>
      <c r="D23" s="205"/>
      <c r="E23" s="86"/>
      <c r="F23" s="86"/>
      <c r="G23" s="205"/>
      <c r="H23" s="86"/>
      <c r="I23" s="86"/>
      <c r="J23" s="67"/>
      <c r="K23" s="67"/>
      <c r="L23" s="67"/>
      <c r="M23" s="67"/>
      <c r="N23" s="67"/>
      <c r="O23" s="67"/>
      <c r="P23" s="67"/>
      <c r="Q23" s="67"/>
    </row>
    <row r="24" spans="2:17" x14ac:dyDescent="0.2">
      <c r="B24" s="86"/>
      <c r="C24" s="86"/>
      <c r="D24" s="205"/>
      <c r="E24" s="86"/>
      <c r="F24" s="86"/>
      <c r="G24" s="205"/>
      <c r="H24" s="86"/>
      <c r="I24" s="86"/>
      <c r="J24" s="67"/>
      <c r="K24" s="67"/>
      <c r="L24" s="67"/>
      <c r="M24" s="67"/>
      <c r="N24" s="67"/>
      <c r="O24" s="67"/>
      <c r="P24" s="67"/>
      <c r="Q24" s="67"/>
    </row>
    <row r="25" spans="2:17" x14ac:dyDescent="0.2">
      <c r="B25" s="86"/>
      <c r="C25" s="86"/>
      <c r="D25" s="205"/>
      <c r="E25" s="86"/>
      <c r="F25" s="86"/>
      <c r="G25" s="205"/>
      <c r="H25" s="86"/>
      <c r="I25" s="86"/>
      <c r="J25" s="67"/>
      <c r="K25" s="67"/>
      <c r="L25" s="67"/>
      <c r="M25" s="67"/>
      <c r="N25" s="67"/>
      <c r="O25" s="67"/>
      <c r="P25" s="67"/>
      <c r="Q25" s="67"/>
    </row>
    <row r="26" spans="2:17" x14ac:dyDescent="0.2">
      <c r="B26" s="86"/>
      <c r="C26" s="86"/>
      <c r="D26" s="205"/>
      <c r="E26" s="86"/>
      <c r="F26" s="86"/>
      <c r="G26" s="205"/>
      <c r="H26" s="86"/>
      <c r="I26" s="86"/>
      <c r="J26" s="67"/>
      <c r="K26" s="67"/>
      <c r="L26" s="67"/>
      <c r="M26" s="67"/>
      <c r="N26" s="67"/>
      <c r="O26" s="67"/>
      <c r="P26" s="67"/>
      <c r="Q26" s="67"/>
    </row>
    <row r="27" spans="2:17" x14ac:dyDescent="0.2">
      <c r="B27" s="86"/>
      <c r="C27" s="86"/>
      <c r="D27" s="205"/>
      <c r="E27" s="86"/>
      <c r="F27" s="86"/>
      <c r="G27" s="205"/>
      <c r="H27" s="86"/>
      <c r="I27" s="86"/>
      <c r="J27" s="67"/>
      <c r="K27" s="67"/>
      <c r="L27" s="67"/>
      <c r="M27" s="67"/>
      <c r="N27" s="67"/>
      <c r="O27" s="67"/>
      <c r="P27" s="67"/>
      <c r="Q27" s="67"/>
    </row>
    <row r="28" spans="2:17" x14ac:dyDescent="0.2">
      <c r="B28" s="86"/>
      <c r="C28" s="86"/>
      <c r="D28" s="205"/>
      <c r="E28" s="86"/>
      <c r="F28" s="86"/>
      <c r="G28" s="205"/>
      <c r="H28" s="86"/>
      <c r="I28" s="86"/>
      <c r="J28" s="67"/>
      <c r="K28" s="67"/>
      <c r="L28" s="67"/>
      <c r="M28" s="67"/>
      <c r="N28" s="67"/>
      <c r="O28" s="67"/>
      <c r="P28" s="67"/>
      <c r="Q28" s="67"/>
    </row>
    <row r="29" spans="2:17" x14ac:dyDescent="0.2">
      <c r="B29" s="86"/>
      <c r="C29" s="86"/>
      <c r="D29" s="205"/>
      <c r="E29" s="86"/>
      <c r="F29" s="86"/>
      <c r="G29" s="205"/>
      <c r="H29" s="86"/>
      <c r="I29" s="86"/>
      <c r="J29" s="67"/>
      <c r="K29" s="67"/>
      <c r="L29" s="67"/>
      <c r="M29" s="67"/>
      <c r="N29" s="67"/>
      <c r="O29" s="67"/>
      <c r="P29" s="67"/>
      <c r="Q29" s="67"/>
    </row>
    <row r="30" spans="2:17" x14ac:dyDescent="0.2">
      <c r="B30" s="86"/>
      <c r="C30" s="86"/>
      <c r="D30" s="205"/>
      <c r="E30" s="86"/>
      <c r="F30" s="86"/>
      <c r="G30" s="205"/>
      <c r="H30" s="86"/>
      <c r="I30" s="86"/>
      <c r="J30" s="67"/>
      <c r="K30" s="67"/>
      <c r="L30" s="67"/>
      <c r="M30" s="67"/>
      <c r="N30" s="67"/>
      <c r="O30" s="67"/>
      <c r="P30" s="67"/>
      <c r="Q30" s="67"/>
    </row>
    <row r="31" spans="2:17" x14ac:dyDescent="0.2">
      <c r="B31" s="86"/>
      <c r="C31" s="86"/>
      <c r="D31" s="205"/>
      <c r="E31" s="86"/>
      <c r="F31" s="86"/>
      <c r="G31" s="205"/>
      <c r="H31" s="86"/>
      <c r="I31" s="86"/>
      <c r="J31" s="67"/>
      <c r="K31" s="67"/>
      <c r="L31" s="67"/>
      <c r="M31" s="67"/>
      <c r="N31" s="67"/>
      <c r="O31" s="67"/>
      <c r="P31" s="67"/>
      <c r="Q31" s="67"/>
    </row>
    <row r="32" spans="2:17" x14ac:dyDescent="0.2">
      <c r="B32" s="86"/>
      <c r="C32" s="86"/>
      <c r="D32" s="205"/>
      <c r="E32" s="86"/>
      <c r="F32" s="86"/>
      <c r="G32" s="205"/>
      <c r="H32" s="86"/>
      <c r="I32" s="86"/>
      <c r="J32" s="67"/>
      <c r="K32" s="67"/>
      <c r="L32" s="67"/>
      <c r="M32" s="67"/>
      <c r="N32" s="67"/>
      <c r="O32" s="67"/>
      <c r="P32" s="67"/>
      <c r="Q32" s="67"/>
    </row>
    <row r="33" spans="2:17" x14ac:dyDescent="0.2">
      <c r="B33" s="86"/>
      <c r="C33" s="86"/>
      <c r="D33" s="205"/>
      <c r="E33" s="86"/>
      <c r="F33" s="86"/>
      <c r="G33" s="205"/>
      <c r="H33" s="86"/>
      <c r="I33" s="86"/>
      <c r="J33" s="67"/>
      <c r="K33" s="67"/>
      <c r="L33" s="67"/>
      <c r="M33" s="67"/>
      <c r="N33" s="67"/>
      <c r="O33" s="67"/>
      <c r="P33" s="67"/>
      <c r="Q33" s="67"/>
    </row>
    <row r="34" spans="2:17" x14ac:dyDescent="0.2">
      <c r="B34" s="86"/>
      <c r="C34" s="86"/>
      <c r="D34" s="205"/>
      <c r="E34" s="86"/>
      <c r="F34" s="86"/>
      <c r="G34" s="205"/>
      <c r="H34" s="86"/>
      <c r="I34" s="86"/>
      <c r="J34" s="67"/>
      <c r="K34" s="67"/>
      <c r="L34" s="67"/>
      <c r="M34" s="67"/>
      <c r="N34" s="67"/>
      <c r="O34" s="67"/>
      <c r="P34" s="67"/>
      <c r="Q34" s="67"/>
    </row>
    <row r="35" spans="2:17" x14ac:dyDescent="0.2">
      <c r="B35" s="86"/>
      <c r="C35" s="86"/>
      <c r="D35" s="205"/>
      <c r="E35" s="86"/>
      <c r="F35" s="86"/>
      <c r="G35" s="205"/>
      <c r="H35" s="86"/>
      <c r="I35" s="86"/>
      <c r="J35" s="67"/>
      <c r="K35" s="67"/>
      <c r="L35" s="67"/>
      <c r="M35" s="67"/>
      <c r="N35" s="67"/>
      <c r="O35" s="67"/>
      <c r="P35" s="67"/>
      <c r="Q35" s="67"/>
    </row>
    <row r="36" spans="2:17" x14ac:dyDescent="0.2">
      <c r="B36" s="86"/>
      <c r="C36" s="86"/>
      <c r="D36" s="205"/>
      <c r="E36" s="86"/>
      <c r="F36" s="86"/>
      <c r="G36" s="205"/>
      <c r="H36" s="86"/>
      <c r="I36" s="86"/>
      <c r="J36" s="67"/>
      <c r="K36" s="67"/>
      <c r="L36" s="67"/>
      <c r="M36" s="67"/>
      <c r="N36" s="67"/>
      <c r="O36" s="67"/>
      <c r="P36" s="67"/>
      <c r="Q36" s="67"/>
    </row>
    <row r="37" spans="2:17" x14ac:dyDescent="0.2">
      <c r="B37" s="86"/>
      <c r="C37" s="86"/>
      <c r="D37" s="205"/>
      <c r="E37" s="86"/>
      <c r="F37" s="86"/>
      <c r="G37" s="205"/>
      <c r="H37" s="86"/>
      <c r="I37" s="86"/>
      <c r="J37" s="67"/>
      <c r="K37" s="67"/>
      <c r="L37" s="67"/>
      <c r="M37" s="67"/>
      <c r="N37" s="67"/>
      <c r="O37" s="67"/>
      <c r="P37" s="67"/>
      <c r="Q37" s="67"/>
    </row>
    <row r="38" spans="2:17" x14ac:dyDescent="0.2">
      <c r="B38" s="86"/>
      <c r="C38" s="86"/>
      <c r="D38" s="205"/>
      <c r="E38" s="86"/>
      <c r="F38" s="86"/>
      <c r="G38" s="205"/>
      <c r="H38" s="86"/>
      <c r="I38" s="86"/>
      <c r="J38" s="67"/>
      <c r="K38" s="67"/>
      <c r="L38" s="67"/>
      <c r="M38" s="67"/>
      <c r="N38" s="67"/>
      <c r="O38" s="67"/>
      <c r="P38" s="67"/>
      <c r="Q38" s="67"/>
    </row>
    <row r="39" spans="2:17" x14ac:dyDescent="0.2">
      <c r="B39" s="86"/>
      <c r="C39" s="86"/>
      <c r="D39" s="205"/>
      <c r="E39" s="86"/>
      <c r="F39" s="86"/>
      <c r="G39" s="205"/>
      <c r="H39" s="86"/>
      <c r="I39" s="86"/>
      <c r="J39" s="67"/>
      <c r="K39" s="67"/>
      <c r="L39" s="67"/>
      <c r="M39" s="67"/>
      <c r="N39" s="67"/>
      <c r="O39" s="67"/>
      <c r="P39" s="67"/>
      <c r="Q39" s="67"/>
    </row>
    <row r="40" spans="2:17" x14ac:dyDescent="0.2">
      <c r="B40" s="86"/>
      <c r="C40" s="86"/>
      <c r="D40" s="205"/>
      <c r="E40" s="86"/>
      <c r="F40" s="86"/>
      <c r="G40" s="205"/>
      <c r="H40" s="86"/>
      <c r="I40" s="86"/>
      <c r="J40" s="67"/>
      <c r="K40" s="67"/>
      <c r="L40" s="67"/>
      <c r="M40" s="67"/>
      <c r="N40" s="67"/>
      <c r="O40" s="67"/>
      <c r="P40" s="67"/>
      <c r="Q40" s="67"/>
    </row>
    <row r="41" spans="2:17" x14ac:dyDescent="0.2">
      <c r="B41" s="86"/>
      <c r="C41" s="86"/>
      <c r="D41" s="205"/>
      <c r="E41" s="86"/>
      <c r="F41" s="86"/>
      <c r="G41" s="205"/>
      <c r="H41" s="86"/>
      <c r="I41" s="86"/>
      <c r="J41" s="67"/>
      <c r="K41" s="67"/>
      <c r="L41" s="67"/>
      <c r="M41" s="67"/>
      <c r="N41" s="67"/>
      <c r="O41" s="67"/>
      <c r="P41" s="67"/>
      <c r="Q41" s="67"/>
    </row>
    <row r="42" spans="2:17" x14ac:dyDescent="0.2">
      <c r="B42" s="86"/>
      <c r="C42" s="86"/>
      <c r="D42" s="205"/>
      <c r="E42" s="86"/>
      <c r="F42" s="86"/>
      <c r="G42" s="205"/>
      <c r="H42" s="86"/>
      <c r="I42" s="86"/>
      <c r="J42" s="67"/>
      <c r="K42" s="67"/>
      <c r="L42" s="67"/>
      <c r="M42" s="67"/>
      <c r="N42" s="67"/>
      <c r="O42" s="67"/>
      <c r="P42" s="67"/>
      <c r="Q42" s="67"/>
    </row>
    <row r="43" spans="2:17" x14ac:dyDescent="0.2">
      <c r="B43" s="86"/>
      <c r="C43" s="86"/>
      <c r="D43" s="205"/>
      <c r="E43" s="86"/>
      <c r="F43" s="86"/>
      <c r="G43" s="205"/>
      <c r="H43" s="86"/>
      <c r="I43" s="86"/>
      <c r="J43" s="67"/>
      <c r="K43" s="67"/>
      <c r="L43" s="67"/>
      <c r="M43" s="67"/>
      <c r="N43" s="67"/>
      <c r="O43" s="67"/>
      <c r="P43" s="67"/>
      <c r="Q43" s="67"/>
    </row>
    <row r="44" spans="2:17" x14ac:dyDescent="0.2">
      <c r="B44" s="86"/>
      <c r="C44" s="86"/>
      <c r="D44" s="205"/>
      <c r="E44" s="86"/>
      <c r="F44" s="86"/>
      <c r="G44" s="205"/>
      <c r="H44" s="86"/>
      <c r="I44" s="86"/>
      <c r="J44" s="67"/>
      <c r="K44" s="67"/>
      <c r="L44" s="67"/>
      <c r="M44" s="67"/>
      <c r="N44" s="67"/>
      <c r="O44" s="67"/>
      <c r="P44" s="67"/>
      <c r="Q44" s="67"/>
    </row>
    <row r="45" spans="2:17" x14ac:dyDescent="0.2">
      <c r="B45" s="86"/>
      <c r="C45" s="86"/>
      <c r="D45" s="205"/>
      <c r="E45" s="86"/>
      <c r="F45" s="86"/>
      <c r="G45" s="205"/>
      <c r="H45" s="86"/>
      <c r="I45" s="86"/>
      <c r="J45" s="67"/>
      <c r="K45" s="67"/>
      <c r="L45" s="67"/>
      <c r="M45" s="67"/>
      <c r="N45" s="67"/>
      <c r="O45" s="67"/>
      <c r="P45" s="67"/>
      <c r="Q45" s="67"/>
    </row>
    <row r="46" spans="2:17" x14ac:dyDescent="0.2">
      <c r="B46" s="86"/>
      <c r="C46" s="86"/>
      <c r="D46" s="205"/>
      <c r="E46" s="86"/>
      <c r="F46" s="86"/>
      <c r="G46" s="205"/>
      <c r="H46" s="86"/>
      <c r="I46" s="86"/>
      <c r="J46" s="67"/>
      <c r="K46" s="67"/>
      <c r="L46" s="67"/>
      <c r="M46" s="67"/>
      <c r="N46" s="67"/>
      <c r="O46" s="67"/>
      <c r="P46" s="67"/>
      <c r="Q46" s="67"/>
    </row>
    <row r="47" spans="2:17" x14ac:dyDescent="0.2">
      <c r="B47" s="86"/>
      <c r="C47" s="86"/>
      <c r="D47" s="205"/>
      <c r="E47" s="86"/>
      <c r="F47" s="86"/>
      <c r="G47" s="205"/>
      <c r="H47" s="86"/>
      <c r="I47" s="86"/>
      <c r="J47" s="67"/>
      <c r="K47" s="67"/>
      <c r="L47" s="67"/>
      <c r="M47" s="67"/>
      <c r="N47" s="67"/>
      <c r="O47" s="67"/>
      <c r="P47" s="67"/>
      <c r="Q47" s="67"/>
    </row>
    <row r="48" spans="2:17" x14ac:dyDescent="0.2">
      <c r="B48" s="86"/>
      <c r="C48" s="86"/>
      <c r="D48" s="205"/>
      <c r="E48" s="86"/>
      <c r="F48" s="86"/>
      <c r="G48" s="205"/>
      <c r="H48" s="86"/>
      <c r="I48" s="86"/>
      <c r="J48" s="67"/>
      <c r="K48" s="67"/>
      <c r="L48" s="67"/>
      <c r="M48" s="67"/>
      <c r="N48" s="67"/>
      <c r="O48" s="67"/>
      <c r="P48" s="67"/>
      <c r="Q48" s="67"/>
    </row>
    <row r="49" spans="2:17" x14ac:dyDescent="0.2">
      <c r="B49" s="86"/>
      <c r="C49" s="86"/>
      <c r="D49" s="205"/>
      <c r="E49" s="86"/>
      <c r="F49" s="86"/>
      <c r="G49" s="205"/>
      <c r="H49" s="86"/>
      <c r="I49" s="86"/>
      <c r="J49" s="67"/>
      <c r="K49" s="67"/>
      <c r="L49" s="67"/>
      <c r="M49" s="67"/>
      <c r="N49" s="67"/>
      <c r="O49" s="67"/>
      <c r="P49" s="67"/>
      <c r="Q49" s="67"/>
    </row>
    <row r="50" spans="2:17" x14ac:dyDescent="0.2">
      <c r="B50" s="86"/>
      <c r="C50" s="86"/>
      <c r="D50" s="205"/>
      <c r="E50" s="86"/>
      <c r="F50" s="86"/>
      <c r="G50" s="205"/>
      <c r="H50" s="86"/>
      <c r="I50" s="86"/>
      <c r="J50" s="67"/>
      <c r="K50" s="67"/>
      <c r="L50" s="67"/>
      <c r="M50" s="67"/>
      <c r="N50" s="67"/>
      <c r="O50" s="67"/>
      <c r="P50" s="67"/>
      <c r="Q50" s="67"/>
    </row>
    <row r="51" spans="2:17" x14ac:dyDescent="0.2">
      <c r="B51" s="86"/>
      <c r="C51" s="86"/>
      <c r="D51" s="205"/>
      <c r="E51" s="86"/>
      <c r="F51" s="86"/>
      <c r="G51" s="205"/>
      <c r="H51" s="86"/>
      <c r="I51" s="86"/>
      <c r="J51" s="67"/>
      <c r="K51" s="67"/>
      <c r="L51" s="67"/>
      <c r="M51" s="67"/>
      <c r="N51" s="67"/>
      <c r="O51" s="67"/>
      <c r="P51" s="67"/>
      <c r="Q51" s="67"/>
    </row>
    <row r="52" spans="2:17" x14ac:dyDescent="0.2">
      <c r="B52" s="86"/>
      <c r="C52" s="86"/>
      <c r="D52" s="205"/>
      <c r="E52" s="86"/>
      <c r="F52" s="86"/>
      <c r="G52" s="205"/>
      <c r="H52" s="86"/>
      <c r="I52" s="86"/>
      <c r="J52" s="67"/>
      <c r="K52" s="67"/>
      <c r="L52" s="67"/>
      <c r="M52" s="67"/>
      <c r="N52" s="67"/>
      <c r="O52" s="67"/>
      <c r="P52" s="67"/>
      <c r="Q52" s="67"/>
    </row>
    <row r="53" spans="2:17" x14ac:dyDescent="0.2">
      <c r="B53" s="86"/>
      <c r="C53" s="86"/>
      <c r="D53" s="205"/>
      <c r="E53" s="86"/>
      <c r="F53" s="86"/>
      <c r="G53" s="205"/>
      <c r="H53" s="86"/>
      <c r="I53" s="86"/>
      <c r="J53" s="67"/>
      <c r="K53" s="67"/>
      <c r="L53" s="67"/>
      <c r="M53" s="67"/>
      <c r="N53" s="67"/>
      <c r="O53" s="67"/>
      <c r="P53" s="67"/>
      <c r="Q53" s="67"/>
    </row>
    <row r="54" spans="2:17" x14ac:dyDescent="0.2">
      <c r="B54" s="86"/>
      <c r="C54" s="86"/>
      <c r="D54" s="205"/>
      <c r="E54" s="86"/>
      <c r="F54" s="86"/>
      <c r="G54" s="205"/>
      <c r="H54" s="86"/>
      <c r="I54" s="86"/>
      <c r="J54" s="67"/>
      <c r="K54" s="67"/>
      <c r="L54" s="67"/>
      <c r="M54" s="67"/>
      <c r="N54" s="67"/>
      <c r="O54" s="67"/>
      <c r="P54" s="67"/>
      <c r="Q54" s="67"/>
    </row>
    <row r="55" spans="2:17" x14ac:dyDescent="0.2">
      <c r="B55" s="86"/>
      <c r="C55" s="86"/>
      <c r="D55" s="205"/>
      <c r="E55" s="86"/>
      <c r="F55" s="86"/>
      <c r="G55" s="205"/>
      <c r="H55" s="86"/>
      <c r="I55" s="86"/>
      <c r="J55" s="67"/>
      <c r="K55" s="67"/>
      <c r="L55" s="67"/>
      <c r="M55" s="67"/>
      <c r="N55" s="67"/>
      <c r="O55" s="67"/>
      <c r="P55" s="67"/>
      <c r="Q55" s="67"/>
    </row>
    <row r="56" spans="2:17" x14ac:dyDescent="0.2">
      <c r="B56" s="86"/>
      <c r="C56" s="86"/>
      <c r="D56" s="205"/>
      <c r="E56" s="86"/>
      <c r="F56" s="86"/>
      <c r="G56" s="205"/>
      <c r="H56" s="86"/>
      <c r="I56" s="86"/>
      <c r="J56" s="67"/>
      <c r="K56" s="67"/>
      <c r="L56" s="67"/>
      <c r="M56" s="67"/>
      <c r="N56" s="67"/>
      <c r="O56" s="67"/>
      <c r="P56" s="67"/>
      <c r="Q56" s="67"/>
    </row>
    <row r="57" spans="2:17" x14ac:dyDescent="0.2">
      <c r="B57" s="86"/>
      <c r="C57" s="86"/>
      <c r="D57" s="205"/>
      <c r="E57" s="86"/>
      <c r="F57" s="86"/>
      <c r="G57" s="205"/>
      <c r="H57" s="86"/>
      <c r="I57" s="86"/>
      <c r="J57" s="67"/>
      <c r="K57" s="67"/>
      <c r="L57" s="67"/>
      <c r="M57" s="67"/>
      <c r="N57" s="67"/>
      <c r="O57" s="67"/>
      <c r="P57" s="67"/>
      <c r="Q57" s="67"/>
    </row>
    <row r="58" spans="2:17" x14ac:dyDescent="0.2">
      <c r="B58" s="86"/>
      <c r="C58" s="86"/>
      <c r="D58" s="205"/>
      <c r="E58" s="86"/>
      <c r="F58" s="86"/>
      <c r="G58" s="205"/>
      <c r="H58" s="86"/>
      <c r="I58" s="86"/>
      <c r="J58" s="67"/>
      <c r="K58" s="67"/>
      <c r="L58" s="67"/>
      <c r="M58" s="67"/>
      <c r="N58" s="67"/>
      <c r="O58" s="67"/>
      <c r="P58" s="67"/>
      <c r="Q58" s="67"/>
    </row>
    <row r="59" spans="2:17" x14ac:dyDescent="0.2">
      <c r="B59" s="86"/>
      <c r="C59" s="86"/>
      <c r="D59" s="205"/>
      <c r="E59" s="86"/>
      <c r="F59" s="86"/>
      <c r="G59" s="205"/>
      <c r="H59" s="86"/>
      <c r="I59" s="86"/>
      <c r="J59" s="67"/>
      <c r="K59" s="67"/>
      <c r="L59" s="67"/>
      <c r="M59" s="67"/>
      <c r="N59" s="67"/>
      <c r="O59" s="67"/>
      <c r="P59" s="67"/>
      <c r="Q59" s="67"/>
    </row>
    <row r="60" spans="2:17" x14ac:dyDescent="0.2">
      <c r="B60" s="86"/>
      <c r="C60" s="86"/>
      <c r="D60" s="205"/>
      <c r="E60" s="86"/>
      <c r="F60" s="86"/>
      <c r="G60" s="205"/>
      <c r="H60" s="86"/>
      <c r="I60" s="86"/>
      <c r="J60" s="67"/>
      <c r="K60" s="67"/>
      <c r="L60" s="67"/>
      <c r="M60" s="67"/>
      <c r="N60" s="67"/>
      <c r="O60" s="67"/>
      <c r="P60" s="67"/>
      <c r="Q60" s="67"/>
    </row>
    <row r="61" spans="2:17" x14ac:dyDescent="0.2">
      <c r="B61" s="86"/>
      <c r="C61" s="86"/>
      <c r="D61" s="205"/>
      <c r="E61" s="86"/>
      <c r="F61" s="86"/>
      <c r="G61" s="205"/>
      <c r="H61" s="86"/>
      <c r="I61" s="86"/>
      <c r="J61" s="67"/>
      <c r="K61" s="67"/>
      <c r="L61" s="67"/>
      <c r="M61" s="67"/>
      <c r="N61" s="67"/>
      <c r="O61" s="67"/>
      <c r="P61" s="67"/>
      <c r="Q61" s="67"/>
    </row>
    <row r="62" spans="2:17" x14ac:dyDescent="0.2">
      <c r="B62" s="86"/>
      <c r="C62" s="86"/>
      <c r="D62" s="205"/>
      <c r="E62" s="86"/>
      <c r="F62" s="86"/>
      <c r="G62" s="205"/>
      <c r="H62" s="86"/>
      <c r="I62" s="86"/>
      <c r="J62" s="67"/>
      <c r="K62" s="67"/>
      <c r="L62" s="67"/>
      <c r="M62" s="67"/>
      <c r="N62" s="67"/>
      <c r="O62" s="67"/>
      <c r="P62" s="67"/>
      <c r="Q62" s="67"/>
    </row>
    <row r="63" spans="2:17" x14ac:dyDescent="0.2">
      <c r="B63" s="86"/>
      <c r="C63" s="86"/>
      <c r="D63" s="205"/>
      <c r="E63" s="86"/>
      <c r="F63" s="86"/>
      <c r="G63" s="205"/>
      <c r="H63" s="86"/>
      <c r="I63" s="86"/>
      <c r="J63" s="67"/>
      <c r="K63" s="67"/>
      <c r="L63" s="67"/>
      <c r="M63" s="67"/>
      <c r="N63" s="67"/>
      <c r="O63" s="67"/>
      <c r="P63" s="67"/>
      <c r="Q63" s="67"/>
    </row>
    <row r="64" spans="2:17" x14ac:dyDescent="0.2">
      <c r="B64" s="86"/>
      <c r="C64" s="86"/>
      <c r="D64" s="205"/>
      <c r="E64" s="86"/>
      <c r="F64" s="86"/>
      <c r="G64" s="205"/>
      <c r="H64" s="86"/>
      <c r="I64" s="86"/>
      <c r="J64" s="67"/>
      <c r="K64" s="67"/>
      <c r="L64" s="67"/>
      <c r="M64" s="67"/>
      <c r="N64" s="67"/>
      <c r="O64" s="67"/>
      <c r="P64" s="67"/>
      <c r="Q64" s="67"/>
    </row>
    <row r="65" spans="2:17" x14ac:dyDescent="0.2">
      <c r="B65" s="86"/>
      <c r="C65" s="86"/>
      <c r="D65" s="205"/>
      <c r="E65" s="86"/>
      <c r="F65" s="86"/>
      <c r="G65" s="205"/>
      <c r="H65" s="86"/>
      <c r="I65" s="86"/>
      <c r="J65" s="67"/>
      <c r="K65" s="67"/>
      <c r="L65" s="67"/>
      <c r="M65" s="67"/>
      <c r="N65" s="67"/>
      <c r="O65" s="67"/>
      <c r="P65" s="67"/>
      <c r="Q65" s="67"/>
    </row>
    <row r="66" spans="2:17" x14ac:dyDescent="0.2">
      <c r="B66" s="86"/>
      <c r="C66" s="86"/>
      <c r="D66" s="205"/>
      <c r="E66" s="86"/>
      <c r="F66" s="86"/>
      <c r="G66" s="205"/>
      <c r="H66" s="86"/>
      <c r="I66" s="86"/>
      <c r="J66" s="67"/>
      <c r="K66" s="67"/>
      <c r="L66" s="67"/>
      <c r="M66" s="67"/>
      <c r="N66" s="67"/>
      <c r="O66" s="67"/>
      <c r="P66" s="67"/>
      <c r="Q66" s="67"/>
    </row>
    <row r="67" spans="2:17" x14ac:dyDescent="0.2">
      <c r="B67" s="86"/>
      <c r="C67" s="86"/>
      <c r="D67" s="205"/>
      <c r="E67" s="86"/>
      <c r="F67" s="86"/>
      <c r="G67" s="205"/>
      <c r="H67" s="86"/>
      <c r="I67" s="86"/>
      <c r="J67" s="67"/>
      <c r="K67" s="67"/>
      <c r="L67" s="67"/>
      <c r="M67" s="67"/>
      <c r="N67" s="67"/>
      <c r="O67" s="67"/>
      <c r="P67" s="67"/>
      <c r="Q67" s="67"/>
    </row>
    <row r="68" spans="2:17" x14ac:dyDescent="0.2">
      <c r="B68" s="86"/>
      <c r="C68" s="86"/>
      <c r="D68" s="205"/>
      <c r="E68" s="86"/>
      <c r="F68" s="86"/>
      <c r="G68" s="205"/>
      <c r="H68" s="86"/>
      <c r="I68" s="86"/>
      <c r="J68" s="67"/>
      <c r="K68" s="67"/>
      <c r="L68" s="67"/>
      <c r="M68" s="67"/>
      <c r="N68" s="67"/>
      <c r="O68" s="67"/>
      <c r="P68" s="67"/>
      <c r="Q68" s="67"/>
    </row>
    <row r="69" spans="2:17" x14ac:dyDescent="0.2">
      <c r="B69" s="86"/>
      <c r="C69" s="86"/>
      <c r="D69" s="205"/>
      <c r="E69" s="86"/>
      <c r="F69" s="86"/>
      <c r="G69" s="205"/>
      <c r="H69" s="86"/>
      <c r="I69" s="86"/>
      <c r="J69" s="67"/>
      <c r="K69" s="67"/>
      <c r="L69" s="67"/>
      <c r="M69" s="67"/>
      <c r="N69" s="67"/>
      <c r="O69" s="67"/>
      <c r="P69" s="67"/>
      <c r="Q69" s="67"/>
    </row>
    <row r="70" spans="2:17" x14ac:dyDescent="0.2">
      <c r="B70" s="86"/>
      <c r="C70" s="86"/>
      <c r="D70" s="205"/>
      <c r="E70" s="86"/>
      <c r="F70" s="86"/>
      <c r="G70" s="205"/>
      <c r="H70" s="86"/>
      <c r="I70" s="86"/>
      <c r="J70" s="67"/>
      <c r="K70" s="67"/>
      <c r="L70" s="67"/>
      <c r="M70" s="67"/>
      <c r="N70" s="67"/>
      <c r="O70" s="67"/>
      <c r="P70" s="67"/>
      <c r="Q70" s="67"/>
    </row>
    <row r="71" spans="2:17" x14ac:dyDescent="0.2">
      <c r="B71" s="86"/>
      <c r="C71" s="86"/>
      <c r="D71" s="205"/>
      <c r="E71" s="86"/>
      <c r="F71" s="86"/>
      <c r="G71" s="205"/>
      <c r="H71" s="86"/>
      <c r="I71" s="86"/>
      <c r="J71" s="67"/>
      <c r="K71" s="67"/>
      <c r="L71" s="67"/>
      <c r="M71" s="67"/>
      <c r="N71" s="67"/>
      <c r="O71" s="67"/>
      <c r="P71" s="67"/>
      <c r="Q71" s="67"/>
    </row>
    <row r="72" spans="2:17" x14ac:dyDescent="0.2">
      <c r="B72" s="86"/>
      <c r="C72" s="86"/>
      <c r="D72" s="205"/>
      <c r="E72" s="86"/>
      <c r="F72" s="86"/>
      <c r="G72" s="205"/>
      <c r="H72" s="86"/>
      <c r="I72" s="86"/>
      <c r="J72" s="67"/>
      <c r="K72" s="67"/>
      <c r="L72" s="67"/>
      <c r="M72" s="67"/>
      <c r="N72" s="67"/>
      <c r="O72" s="67"/>
      <c r="P72" s="67"/>
      <c r="Q72" s="67"/>
    </row>
    <row r="73" spans="2:17" x14ac:dyDescent="0.2">
      <c r="B73" s="86"/>
      <c r="C73" s="86"/>
      <c r="D73" s="205"/>
      <c r="E73" s="86"/>
      <c r="F73" s="86"/>
      <c r="G73" s="205"/>
      <c r="H73" s="86"/>
      <c r="I73" s="86"/>
      <c r="J73" s="67"/>
      <c r="K73" s="67"/>
      <c r="L73" s="67"/>
      <c r="M73" s="67"/>
      <c r="N73" s="67"/>
      <c r="O73" s="67"/>
      <c r="P73" s="67"/>
      <c r="Q73" s="67"/>
    </row>
    <row r="74" spans="2:17" x14ac:dyDescent="0.2">
      <c r="B74" s="86"/>
      <c r="C74" s="86"/>
      <c r="D74" s="205"/>
      <c r="E74" s="86"/>
      <c r="F74" s="86"/>
      <c r="G74" s="205"/>
      <c r="H74" s="86"/>
      <c r="I74" s="86"/>
      <c r="J74" s="67"/>
      <c r="K74" s="67"/>
      <c r="L74" s="67"/>
      <c r="M74" s="67"/>
      <c r="N74" s="67"/>
      <c r="O74" s="67"/>
      <c r="P74" s="67"/>
      <c r="Q74" s="67"/>
    </row>
    <row r="75" spans="2:17" x14ac:dyDescent="0.2">
      <c r="B75" s="86"/>
      <c r="C75" s="86"/>
      <c r="D75" s="205"/>
      <c r="E75" s="86"/>
      <c r="F75" s="86"/>
      <c r="G75" s="205"/>
      <c r="H75" s="86"/>
      <c r="I75" s="86"/>
      <c r="J75" s="67"/>
      <c r="K75" s="67"/>
      <c r="L75" s="67"/>
      <c r="M75" s="67"/>
      <c r="N75" s="67"/>
      <c r="O75" s="67"/>
      <c r="P75" s="67"/>
      <c r="Q75" s="67"/>
    </row>
    <row r="76" spans="2:17" x14ac:dyDescent="0.2">
      <c r="B76" s="86"/>
      <c r="C76" s="86"/>
      <c r="D76" s="205"/>
      <c r="E76" s="86"/>
      <c r="F76" s="86"/>
      <c r="G76" s="205"/>
      <c r="H76" s="86"/>
      <c r="I76" s="86"/>
      <c r="J76" s="67"/>
      <c r="K76" s="67"/>
      <c r="L76" s="67"/>
      <c r="M76" s="67"/>
      <c r="N76" s="67"/>
      <c r="O76" s="67"/>
      <c r="P76" s="67"/>
      <c r="Q76" s="67"/>
    </row>
    <row r="77" spans="2:17" x14ac:dyDescent="0.2">
      <c r="B77" s="86"/>
      <c r="C77" s="86"/>
      <c r="D77" s="205"/>
      <c r="E77" s="86"/>
      <c r="F77" s="86"/>
      <c r="G77" s="205"/>
      <c r="H77" s="86"/>
      <c r="I77" s="86"/>
      <c r="J77" s="67"/>
      <c r="K77" s="67"/>
      <c r="L77" s="67"/>
      <c r="M77" s="67"/>
      <c r="N77" s="67"/>
      <c r="O77" s="67"/>
      <c r="P77" s="67"/>
      <c r="Q77" s="67"/>
    </row>
    <row r="78" spans="2:17" x14ac:dyDescent="0.2">
      <c r="B78" s="86"/>
      <c r="C78" s="86"/>
      <c r="D78" s="205"/>
      <c r="E78" s="86"/>
      <c r="F78" s="86"/>
      <c r="G78" s="205"/>
      <c r="H78" s="86"/>
      <c r="I78" s="86"/>
      <c r="J78" s="67"/>
      <c r="K78" s="67"/>
      <c r="L78" s="67"/>
      <c r="M78" s="67"/>
      <c r="N78" s="67"/>
      <c r="O78" s="67"/>
      <c r="P78" s="67"/>
      <c r="Q78" s="67"/>
    </row>
    <row r="79" spans="2:17" x14ac:dyDescent="0.2">
      <c r="B79" s="86"/>
      <c r="C79" s="86"/>
      <c r="D79" s="205"/>
      <c r="E79" s="86"/>
      <c r="F79" s="86"/>
      <c r="G79" s="205"/>
      <c r="H79" s="86"/>
      <c r="I79" s="86"/>
      <c r="J79" s="67"/>
      <c r="K79" s="67"/>
      <c r="L79" s="67"/>
      <c r="M79" s="67"/>
      <c r="N79" s="67"/>
      <c r="O79" s="67"/>
      <c r="P79" s="67"/>
      <c r="Q79" s="67"/>
    </row>
    <row r="80" spans="2:17" x14ac:dyDescent="0.2">
      <c r="B80" s="86"/>
      <c r="C80" s="86"/>
      <c r="D80" s="205"/>
      <c r="E80" s="86"/>
      <c r="F80" s="86"/>
      <c r="G80" s="205"/>
      <c r="H80" s="86"/>
      <c r="I80" s="86"/>
      <c r="J80" s="67"/>
      <c r="K80" s="67"/>
      <c r="L80" s="67"/>
      <c r="M80" s="67"/>
      <c r="N80" s="67"/>
      <c r="O80" s="67"/>
      <c r="P80" s="67"/>
      <c r="Q80" s="67"/>
    </row>
    <row r="81" spans="2:17" x14ac:dyDescent="0.2">
      <c r="B81" s="86"/>
      <c r="C81" s="86"/>
      <c r="D81" s="205"/>
      <c r="E81" s="86"/>
      <c r="F81" s="86"/>
      <c r="G81" s="205"/>
      <c r="H81" s="86"/>
      <c r="I81" s="86"/>
      <c r="J81" s="67"/>
      <c r="K81" s="67"/>
      <c r="L81" s="67"/>
      <c r="M81" s="67"/>
      <c r="N81" s="67"/>
      <c r="O81" s="67"/>
      <c r="P81" s="67"/>
      <c r="Q81" s="67"/>
    </row>
    <row r="82" spans="2:17" x14ac:dyDescent="0.2">
      <c r="B82" s="86"/>
      <c r="C82" s="86"/>
      <c r="D82" s="205"/>
      <c r="E82" s="86"/>
      <c r="F82" s="86"/>
      <c r="G82" s="205"/>
      <c r="H82" s="86"/>
      <c r="I82" s="86"/>
      <c r="J82" s="67"/>
      <c r="K82" s="67"/>
      <c r="L82" s="67"/>
      <c r="M82" s="67"/>
      <c r="N82" s="67"/>
      <c r="O82" s="67"/>
      <c r="P82" s="67"/>
      <c r="Q82" s="67"/>
    </row>
    <row r="83" spans="2:17" x14ac:dyDescent="0.2">
      <c r="B83" s="86"/>
      <c r="C83" s="86"/>
      <c r="D83" s="205"/>
      <c r="E83" s="86"/>
      <c r="F83" s="86"/>
      <c r="G83" s="205"/>
      <c r="H83" s="86"/>
      <c r="I83" s="86"/>
      <c r="J83" s="67"/>
      <c r="K83" s="67"/>
      <c r="L83" s="67"/>
      <c r="M83" s="67"/>
      <c r="N83" s="67"/>
      <c r="O83" s="67"/>
      <c r="P83" s="67"/>
      <c r="Q83" s="67"/>
    </row>
    <row r="84" spans="2:17" x14ac:dyDescent="0.2">
      <c r="B84" s="86"/>
      <c r="C84" s="86"/>
      <c r="D84" s="205"/>
      <c r="E84" s="86"/>
      <c r="F84" s="86"/>
      <c r="G84" s="205"/>
      <c r="H84" s="86"/>
      <c r="I84" s="86"/>
      <c r="J84" s="67"/>
      <c r="K84" s="67"/>
      <c r="L84" s="67"/>
      <c r="M84" s="67"/>
      <c r="N84" s="67"/>
      <c r="O84" s="67"/>
      <c r="P84" s="67"/>
      <c r="Q84" s="67"/>
    </row>
    <row r="85" spans="2:17" x14ac:dyDescent="0.2">
      <c r="B85" s="86"/>
      <c r="C85" s="86"/>
      <c r="D85" s="205"/>
      <c r="E85" s="86"/>
      <c r="F85" s="86"/>
      <c r="G85" s="205"/>
      <c r="H85" s="86"/>
      <c r="I85" s="86"/>
      <c r="J85" s="67"/>
      <c r="K85" s="67"/>
      <c r="L85" s="67"/>
      <c r="M85" s="67"/>
      <c r="N85" s="67"/>
      <c r="O85" s="67"/>
      <c r="P85" s="67"/>
      <c r="Q85" s="67"/>
    </row>
    <row r="86" spans="2:17" x14ac:dyDescent="0.2">
      <c r="B86" s="86"/>
      <c r="C86" s="86"/>
      <c r="D86" s="205"/>
      <c r="E86" s="86"/>
      <c r="F86" s="86"/>
      <c r="G86" s="205"/>
      <c r="H86" s="86"/>
      <c r="I86" s="86"/>
      <c r="J86" s="67"/>
      <c r="K86" s="67"/>
      <c r="L86" s="67"/>
      <c r="M86" s="67"/>
      <c r="N86" s="67"/>
      <c r="O86" s="67"/>
      <c r="P86" s="67"/>
      <c r="Q86" s="67"/>
    </row>
    <row r="87" spans="2:17" x14ac:dyDescent="0.2">
      <c r="B87" s="86"/>
      <c r="C87" s="86"/>
      <c r="D87" s="205"/>
      <c r="E87" s="86"/>
      <c r="F87" s="86"/>
      <c r="G87" s="205"/>
      <c r="H87" s="86"/>
      <c r="I87" s="86"/>
      <c r="J87" s="67"/>
      <c r="K87" s="67"/>
      <c r="L87" s="67"/>
      <c r="M87" s="67"/>
      <c r="N87" s="67"/>
      <c r="O87" s="67"/>
      <c r="P87" s="67"/>
      <c r="Q87" s="67"/>
    </row>
    <row r="88" spans="2:17" x14ac:dyDescent="0.2">
      <c r="B88" s="86"/>
      <c r="C88" s="86"/>
      <c r="D88" s="205"/>
      <c r="E88" s="86"/>
      <c r="F88" s="86"/>
      <c r="G88" s="205"/>
      <c r="H88" s="86"/>
      <c r="I88" s="86"/>
      <c r="J88" s="67"/>
      <c r="K88" s="67"/>
      <c r="L88" s="67"/>
      <c r="M88" s="67"/>
      <c r="N88" s="67"/>
      <c r="O88" s="67"/>
      <c r="P88" s="67"/>
      <c r="Q88" s="67"/>
    </row>
    <row r="89" spans="2:17" x14ac:dyDescent="0.2">
      <c r="B89" s="86"/>
      <c r="C89" s="86"/>
      <c r="D89" s="205"/>
      <c r="E89" s="86"/>
      <c r="F89" s="86"/>
      <c r="G89" s="205"/>
      <c r="H89" s="86"/>
      <c r="I89" s="86"/>
      <c r="J89" s="67"/>
      <c r="K89" s="67"/>
      <c r="L89" s="67"/>
      <c r="M89" s="67"/>
      <c r="N89" s="67"/>
      <c r="O89" s="67"/>
      <c r="P89" s="67"/>
      <c r="Q89" s="67"/>
    </row>
    <row r="90" spans="2:17" x14ac:dyDescent="0.2">
      <c r="B90" s="86"/>
      <c r="C90" s="86"/>
      <c r="D90" s="205"/>
      <c r="E90" s="86"/>
      <c r="F90" s="86"/>
      <c r="G90" s="205"/>
      <c r="H90" s="86"/>
      <c r="I90" s="86"/>
      <c r="J90" s="67"/>
      <c r="K90" s="67"/>
      <c r="L90" s="67"/>
      <c r="M90" s="67"/>
      <c r="N90" s="67"/>
      <c r="O90" s="67"/>
      <c r="P90" s="67"/>
      <c r="Q90" s="67"/>
    </row>
    <row r="91" spans="2:17" x14ac:dyDescent="0.2">
      <c r="B91" s="86"/>
      <c r="C91" s="86"/>
      <c r="D91" s="205"/>
      <c r="E91" s="86"/>
      <c r="F91" s="86"/>
      <c r="G91" s="205"/>
      <c r="H91" s="86"/>
      <c r="I91" s="86"/>
      <c r="J91" s="67"/>
      <c r="K91" s="67"/>
      <c r="L91" s="67"/>
      <c r="M91" s="67"/>
      <c r="N91" s="67"/>
      <c r="O91" s="67"/>
      <c r="P91" s="67"/>
      <c r="Q91" s="67"/>
    </row>
    <row r="92" spans="2:17" x14ac:dyDescent="0.2">
      <c r="B92" s="86"/>
      <c r="C92" s="86"/>
      <c r="D92" s="205"/>
      <c r="E92" s="86"/>
      <c r="F92" s="86"/>
      <c r="G92" s="205"/>
      <c r="H92" s="86"/>
      <c r="I92" s="86"/>
      <c r="J92" s="67"/>
      <c r="K92" s="67"/>
      <c r="L92" s="67"/>
      <c r="M92" s="67"/>
      <c r="N92" s="67"/>
      <c r="O92" s="67"/>
      <c r="P92" s="67"/>
      <c r="Q92" s="67"/>
    </row>
    <row r="93" spans="2:17" x14ac:dyDescent="0.2">
      <c r="B93" s="86"/>
      <c r="C93" s="86"/>
      <c r="D93" s="205"/>
      <c r="E93" s="86"/>
      <c r="F93" s="86"/>
      <c r="G93" s="205"/>
      <c r="H93" s="86"/>
      <c r="I93" s="86"/>
      <c r="J93" s="67"/>
      <c r="K93" s="67"/>
      <c r="L93" s="67"/>
      <c r="M93" s="67"/>
      <c r="N93" s="67"/>
      <c r="O93" s="67"/>
      <c r="P93" s="67"/>
      <c r="Q93" s="67"/>
    </row>
    <row r="94" spans="2:17" x14ac:dyDescent="0.2">
      <c r="B94" s="86"/>
      <c r="C94" s="86"/>
      <c r="D94" s="205"/>
      <c r="E94" s="86"/>
      <c r="F94" s="86"/>
      <c r="G94" s="205"/>
      <c r="H94" s="86"/>
      <c r="I94" s="86"/>
      <c r="J94" s="67"/>
      <c r="K94" s="67"/>
      <c r="L94" s="67"/>
      <c r="M94" s="67"/>
      <c r="N94" s="67"/>
      <c r="O94" s="67"/>
      <c r="P94" s="67"/>
      <c r="Q94" s="67"/>
    </row>
    <row r="95" spans="2:17" x14ac:dyDescent="0.2">
      <c r="B95" s="86"/>
      <c r="C95" s="86"/>
      <c r="D95" s="205"/>
      <c r="E95" s="86"/>
      <c r="F95" s="86"/>
      <c r="G95" s="205"/>
      <c r="H95" s="86"/>
      <c r="I95" s="86"/>
      <c r="J95" s="67"/>
      <c r="K95" s="67"/>
      <c r="L95" s="67"/>
      <c r="M95" s="67"/>
      <c r="N95" s="67"/>
      <c r="O95" s="67"/>
      <c r="P95" s="67"/>
      <c r="Q95" s="67"/>
    </row>
    <row r="96" spans="2:17" x14ac:dyDescent="0.2">
      <c r="B96" s="86"/>
      <c r="C96" s="86"/>
      <c r="D96" s="205"/>
      <c r="E96" s="86"/>
      <c r="F96" s="86"/>
      <c r="G96" s="205"/>
      <c r="H96" s="86"/>
      <c r="I96" s="86"/>
      <c r="J96" s="67"/>
      <c r="K96" s="67"/>
      <c r="L96" s="67"/>
      <c r="M96" s="67"/>
      <c r="N96" s="67"/>
      <c r="O96" s="67"/>
      <c r="P96" s="67"/>
      <c r="Q96" s="67"/>
    </row>
    <row r="97" spans="2:17" x14ac:dyDescent="0.2">
      <c r="B97" s="86"/>
      <c r="C97" s="86"/>
      <c r="D97" s="205"/>
      <c r="E97" s="86"/>
      <c r="F97" s="86"/>
      <c r="G97" s="205"/>
      <c r="H97" s="86"/>
      <c r="I97" s="86"/>
      <c r="J97" s="67"/>
      <c r="K97" s="67"/>
      <c r="L97" s="67"/>
      <c r="M97" s="67"/>
      <c r="N97" s="67"/>
      <c r="O97" s="67"/>
      <c r="P97" s="67"/>
      <c r="Q97" s="67"/>
    </row>
    <row r="98" spans="2:17" x14ac:dyDescent="0.2">
      <c r="B98" s="86"/>
      <c r="C98" s="86"/>
      <c r="D98" s="205"/>
      <c r="E98" s="86"/>
      <c r="F98" s="86"/>
      <c r="G98" s="205"/>
      <c r="H98" s="86"/>
      <c r="I98" s="86"/>
      <c r="J98" s="67"/>
      <c r="K98" s="67"/>
      <c r="L98" s="67"/>
      <c r="M98" s="67"/>
      <c r="N98" s="67"/>
      <c r="O98" s="67"/>
      <c r="P98" s="67"/>
      <c r="Q98" s="67"/>
    </row>
    <row r="99" spans="2:17" x14ac:dyDescent="0.2">
      <c r="B99" s="86"/>
      <c r="C99" s="86"/>
      <c r="D99" s="205"/>
      <c r="E99" s="86"/>
      <c r="F99" s="86"/>
      <c r="G99" s="205"/>
      <c r="H99" s="86"/>
      <c r="I99" s="86"/>
      <c r="J99" s="67"/>
      <c r="K99" s="67"/>
      <c r="L99" s="67"/>
      <c r="M99" s="67"/>
      <c r="N99" s="67"/>
      <c r="O99" s="67"/>
      <c r="P99" s="67"/>
      <c r="Q99" s="67"/>
    </row>
    <row r="100" spans="2:17" x14ac:dyDescent="0.2">
      <c r="B100" s="86"/>
      <c r="C100" s="86"/>
      <c r="D100" s="205"/>
      <c r="E100" s="86"/>
      <c r="F100" s="86"/>
      <c r="G100" s="205"/>
      <c r="H100" s="86"/>
      <c r="I100" s="86"/>
      <c r="J100" s="67"/>
      <c r="K100" s="67"/>
      <c r="L100" s="67"/>
      <c r="M100" s="67"/>
      <c r="N100" s="67"/>
      <c r="O100" s="67"/>
      <c r="P100" s="67"/>
      <c r="Q100" s="67"/>
    </row>
    <row r="101" spans="2:17" x14ac:dyDescent="0.2">
      <c r="B101" s="86"/>
      <c r="C101" s="86"/>
      <c r="D101" s="205"/>
      <c r="E101" s="86"/>
      <c r="F101" s="86"/>
      <c r="G101" s="205"/>
      <c r="H101" s="86"/>
      <c r="I101" s="86"/>
      <c r="J101" s="67"/>
      <c r="K101" s="67"/>
      <c r="L101" s="67"/>
      <c r="M101" s="67"/>
      <c r="N101" s="67"/>
      <c r="O101" s="67"/>
      <c r="P101" s="67"/>
      <c r="Q101" s="67"/>
    </row>
    <row r="102" spans="2:17" x14ac:dyDescent="0.2">
      <c r="B102" s="86"/>
      <c r="C102" s="86"/>
      <c r="D102" s="205"/>
      <c r="E102" s="86"/>
      <c r="F102" s="86"/>
      <c r="G102" s="205"/>
      <c r="H102" s="86"/>
      <c r="I102" s="86"/>
      <c r="J102" s="67"/>
      <c r="K102" s="67"/>
      <c r="L102" s="67"/>
      <c r="M102" s="67"/>
      <c r="N102" s="67"/>
      <c r="O102" s="67"/>
      <c r="P102" s="67"/>
      <c r="Q102" s="67"/>
    </row>
    <row r="103" spans="2:17" x14ac:dyDescent="0.2">
      <c r="B103" s="86"/>
      <c r="C103" s="86"/>
      <c r="D103" s="205"/>
      <c r="E103" s="86"/>
      <c r="F103" s="86"/>
      <c r="G103" s="205"/>
      <c r="H103" s="86"/>
      <c r="I103" s="86"/>
      <c r="J103" s="67"/>
      <c r="K103" s="67"/>
      <c r="L103" s="67"/>
      <c r="M103" s="67"/>
      <c r="N103" s="67"/>
      <c r="O103" s="67"/>
      <c r="P103" s="67"/>
      <c r="Q103" s="67"/>
    </row>
    <row r="104" spans="2:17" x14ac:dyDescent="0.2">
      <c r="B104" s="86"/>
      <c r="C104" s="86"/>
      <c r="D104" s="205"/>
      <c r="E104" s="86"/>
      <c r="F104" s="86"/>
      <c r="G104" s="205"/>
      <c r="H104" s="86"/>
      <c r="I104" s="86"/>
      <c r="J104" s="67"/>
      <c r="K104" s="67"/>
      <c r="L104" s="67"/>
      <c r="M104" s="67"/>
      <c r="N104" s="67"/>
      <c r="O104" s="67"/>
      <c r="P104" s="67"/>
      <c r="Q104" s="67"/>
    </row>
    <row r="105" spans="2:17" x14ac:dyDescent="0.2">
      <c r="B105" s="86"/>
      <c r="C105" s="86"/>
      <c r="D105" s="205"/>
      <c r="E105" s="86"/>
      <c r="F105" s="86"/>
      <c r="G105" s="205"/>
      <c r="H105" s="86"/>
      <c r="I105" s="86"/>
      <c r="J105" s="67"/>
      <c r="K105" s="67"/>
      <c r="L105" s="67"/>
      <c r="M105" s="67"/>
      <c r="N105" s="67"/>
      <c r="O105" s="67"/>
      <c r="P105" s="67"/>
      <c r="Q105" s="67"/>
    </row>
    <row r="106" spans="2:17" x14ac:dyDescent="0.2">
      <c r="B106" s="86"/>
      <c r="C106" s="86"/>
      <c r="D106" s="205"/>
      <c r="E106" s="86"/>
      <c r="F106" s="86"/>
      <c r="G106" s="205"/>
      <c r="H106" s="86"/>
      <c r="I106" s="86"/>
      <c r="J106" s="67"/>
      <c r="K106" s="67"/>
      <c r="L106" s="67"/>
      <c r="M106" s="67"/>
      <c r="N106" s="67"/>
      <c r="O106" s="67"/>
      <c r="P106" s="67"/>
      <c r="Q106" s="67"/>
    </row>
    <row r="107" spans="2:17" x14ac:dyDescent="0.2">
      <c r="B107" s="86"/>
      <c r="C107" s="86"/>
      <c r="D107" s="205"/>
      <c r="E107" s="86"/>
      <c r="F107" s="86"/>
      <c r="G107" s="205"/>
      <c r="H107" s="86"/>
      <c r="I107" s="86"/>
      <c r="J107" s="67"/>
      <c r="K107" s="67"/>
      <c r="L107" s="67"/>
      <c r="M107" s="67"/>
      <c r="N107" s="67"/>
      <c r="O107" s="67"/>
      <c r="P107" s="67"/>
      <c r="Q107" s="67"/>
    </row>
    <row r="108" spans="2:17" x14ac:dyDescent="0.2">
      <c r="B108" s="86"/>
      <c r="C108" s="86"/>
      <c r="D108" s="205"/>
      <c r="E108" s="86"/>
      <c r="F108" s="86"/>
      <c r="G108" s="205"/>
      <c r="H108" s="86"/>
      <c r="I108" s="86"/>
      <c r="J108" s="67"/>
      <c r="K108" s="67"/>
      <c r="L108" s="67"/>
      <c r="M108" s="67"/>
      <c r="N108" s="67"/>
      <c r="O108" s="67"/>
      <c r="P108" s="67"/>
      <c r="Q108" s="67"/>
    </row>
    <row r="109" spans="2:17" x14ac:dyDescent="0.2">
      <c r="B109" s="86"/>
      <c r="C109" s="86"/>
      <c r="D109" s="205"/>
      <c r="E109" s="86"/>
      <c r="F109" s="86"/>
      <c r="G109" s="205"/>
      <c r="H109" s="86"/>
      <c r="I109" s="86"/>
      <c r="J109" s="67"/>
      <c r="K109" s="67"/>
      <c r="L109" s="67"/>
      <c r="M109" s="67"/>
      <c r="N109" s="67"/>
      <c r="O109" s="67"/>
      <c r="P109" s="67"/>
      <c r="Q109" s="67"/>
    </row>
    <row r="110" spans="2:17" x14ac:dyDescent="0.2">
      <c r="B110" s="86"/>
      <c r="C110" s="86"/>
      <c r="D110" s="205"/>
      <c r="E110" s="86"/>
      <c r="F110" s="86"/>
      <c r="G110" s="205"/>
      <c r="H110" s="86"/>
      <c r="I110" s="86"/>
      <c r="J110" s="67"/>
      <c r="K110" s="67"/>
      <c r="L110" s="67"/>
      <c r="M110" s="67"/>
      <c r="N110" s="67"/>
      <c r="O110" s="67"/>
      <c r="P110" s="67"/>
      <c r="Q110" s="67"/>
    </row>
    <row r="111" spans="2:17" x14ac:dyDescent="0.2">
      <c r="B111" s="86"/>
      <c r="C111" s="86"/>
      <c r="D111" s="205"/>
      <c r="E111" s="86"/>
      <c r="F111" s="86"/>
      <c r="G111" s="205"/>
      <c r="H111" s="86"/>
      <c r="I111" s="86"/>
      <c r="J111" s="67"/>
      <c r="K111" s="67"/>
      <c r="L111" s="67"/>
      <c r="M111" s="67"/>
      <c r="N111" s="67"/>
      <c r="O111" s="67"/>
      <c r="P111" s="67"/>
      <c r="Q111" s="67"/>
    </row>
    <row r="112" spans="2:17" x14ac:dyDescent="0.2">
      <c r="B112" s="86"/>
      <c r="C112" s="86"/>
      <c r="D112" s="205"/>
      <c r="E112" s="86"/>
      <c r="F112" s="86"/>
      <c r="G112" s="205"/>
      <c r="H112" s="86"/>
      <c r="I112" s="86"/>
      <c r="J112" s="67"/>
      <c r="K112" s="67"/>
      <c r="L112" s="67"/>
      <c r="M112" s="67"/>
      <c r="N112" s="67"/>
      <c r="O112" s="67"/>
      <c r="P112" s="67"/>
      <c r="Q112" s="67"/>
    </row>
    <row r="113" spans="2:17" x14ac:dyDescent="0.2">
      <c r="B113" s="86"/>
      <c r="C113" s="86"/>
      <c r="D113" s="205"/>
      <c r="E113" s="86"/>
      <c r="F113" s="86"/>
      <c r="G113" s="205"/>
      <c r="H113" s="86"/>
      <c r="I113" s="86"/>
      <c r="J113" s="67"/>
      <c r="K113" s="67"/>
      <c r="L113" s="67"/>
      <c r="M113" s="67"/>
      <c r="N113" s="67"/>
      <c r="O113" s="67"/>
      <c r="P113" s="67"/>
      <c r="Q113" s="67"/>
    </row>
    <row r="114" spans="2:17" x14ac:dyDescent="0.2">
      <c r="B114" s="86"/>
      <c r="C114" s="86"/>
      <c r="D114" s="205"/>
      <c r="E114" s="86"/>
      <c r="F114" s="86"/>
      <c r="G114" s="205"/>
      <c r="H114" s="86"/>
      <c r="I114" s="86"/>
      <c r="J114" s="67"/>
      <c r="K114" s="67"/>
      <c r="L114" s="67"/>
      <c r="M114" s="67"/>
      <c r="N114" s="67"/>
      <c r="O114" s="67"/>
      <c r="P114" s="67"/>
      <c r="Q114" s="67"/>
    </row>
    <row r="115" spans="2:17" x14ac:dyDescent="0.2">
      <c r="B115" s="86"/>
      <c r="C115" s="86"/>
      <c r="D115" s="205"/>
      <c r="E115" s="86"/>
      <c r="F115" s="86"/>
      <c r="G115" s="205"/>
      <c r="H115" s="86"/>
      <c r="I115" s="86"/>
      <c r="J115" s="67"/>
      <c r="K115" s="67"/>
      <c r="L115" s="67"/>
      <c r="M115" s="67"/>
      <c r="N115" s="67"/>
      <c r="O115" s="67"/>
      <c r="P115" s="67"/>
      <c r="Q115" s="67"/>
    </row>
    <row r="116" spans="2:17" x14ac:dyDescent="0.2">
      <c r="B116" s="86"/>
      <c r="C116" s="86"/>
      <c r="D116" s="205"/>
      <c r="E116" s="86"/>
      <c r="F116" s="86"/>
      <c r="G116" s="205"/>
      <c r="H116" s="86"/>
      <c r="I116" s="86"/>
      <c r="J116" s="67"/>
      <c r="K116" s="67"/>
      <c r="L116" s="67"/>
      <c r="M116" s="67"/>
      <c r="N116" s="67"/>
      <c r="O116" s="67"/>
      <c r="P116" s="67"/>
      <c r="Q116" s="67"/>
    </row>
    <row r="117" spans="2:17" x14ac:dyDescent="0.2">
      <c r="B117" s="86"/>
      <c r="C117" s="86"/>
      <c r="D117" s="205"/>
      <c r="E117" s="86"/>
      <c r="F117" s="86"/>
      <c r="G117" s="205"/>
      <c r="H117" s="86"/>
      <c r="I117" s="86"/>
      <c r="J117" s="67"/>
      <c r="K117" s="67"/>
      <c r="L117" s="67"/>
      <c r="M117" s="67"/>
      <c r="N117" s="67"/>
      <c r="O117" s="67"/>
      <c r="P117" s="67"/>
      <c r="Q117" s="67"/>
    </row>
    <row r="118" spans="2:17" x14ac:dyDescent="0.2">
      <c r="B118" s="86"/>
      <c r="C118" s="86"/>
      <c r="D118" s="205"/>
      <c r="E118" s="86"/>
      <c r="F118" s="86"/>
      <c r="G118" s="205"/>
      <c r="H118" s="86"/>
      <c r="I118" s="86"/>
      <c r="J118" s="67"/>
      <c r="K118" s="67"/>
      <c r="L118" s="67"/>
      <c r="M118" s="67"/>
      <c r="N118" s="67"/>
      <c r="O118" s="67"/>
      <c r="P118" s="67"/>
      <c r="Q118" s="67"/>
    </row>
    <row r="119" spans="2:17" x14ac:dyDescent="0.2">
      <c r="B119" s="86"/>
      <c r="C119" s="86"/>
      <c r="D119" s="205"/>
      <c r="E119" s="86"/>
      <c r="F119" s="86"/>
      <c r="G119" s="205"/>
      <c r="H119" s="86"/>
      <c r="I119" s="86"/>
      <c r="J119" s="67"/>
      <c r="K119" s="67"/>
      <c r="L119" s="67"/>
      <c r="M119" s="67"/>
      <c r="N119" s="67"/>
      <c r="O119" s="67"/>
      <c r="P119" s="67"/>
      <c r="Q119" s="67"/>
    </row>
    <row r="120" spans="2:17" x14ac:dyDescent="0.2">
      <c r="B120" s="86"/>
      <c r="C120" s="86"/>
      <c r="D120" s="205"/>
      <c r="E120" s="86"/>
      <c r="F120" s="86"/>
      <c r="G120" s="205"/>
      <c r="H120" s="86"/>
      <c r="I120" s="86"/>
      <c r="J120" s="67"/>
      <c r="K120" s="67"/>
      <c r="L120" s="67"/>
      <c r="M120" s="67"/>
      <c r="N120" s="67"/>
      <c r="O120" s="67"/>
      <c r="P120" s="67"/>
      <c r="Q120" s="67"/>
    </row>
    <row r="121" spans="2:17" x14ac:dyDescent="0.2">
      <c r="B121" s="86"/>
      <c r="C121" s="86"/>
      <c r="D121" s="205"/>
      <c r="E121" s="86"/>
      <c r="F121" s="86"/>
      <c r="G121" s="205"/>
      <c r="H121" s="86"/>
      <c r="I121" s="86"/>
      <c r="J121" s="67"/>
      <c r="K121" s="67"/>
      <c r="L121" s="67"/>
      <c r="M121" s="67"/>
      <c r="N121" s="67"/>
      <c r="O121" s="67"/>
      <c r="P121" s="67"/>
      <c r="Q121" s="67"/>
    </row>
    <row r="122" spans="2:17" x14ac:dyDescent="0.2">
      <c r="B122" s="86"/>
      <c r="C122" s="86"/>
      <c r="D122" s="205"/>
      <c r="E122" s="86"/>
      <c r="F122" s="86"/>
      <c r="G122" s="205"/>
      <c r="H122" s="86"/>
      <c r="I122" s="86"/>
      <c r="J122" s="67"/>
      <c r="K122" s="67"/>
      <c r="L122" s="67"/>
      <c r="M122" s="67"/>
      <c r="N122" s="67"/>
      <c r="O122" s="67"/>
      <c r="P122" s="67"/>
      <c r="Q122" s="67"/>
    </row>
    <row r="123" spans="2:17" x14ac:dyDescent="0.2">
      <c r="B123" s="86"/>
      <c r="C123" s="86"/>
      <c r="D123" s="205"/>
      <c r="E123" s="86"/>
      <c r="F123" s="86"/>
      <c r="G123" s="205"/>
      <c r="H123" s="86"/>
      <c r="I123" s="86"/>
      <c r="J123" s="67"/>
      <c r="K123" s="67"/>
      <c r="L123" s="67"/>
      <c r="M123" s="67"/>
      <c r="N123" s="67"/>
      <c r="O123" s="67"/>
      <c r="P123" s="67"/>
      <c r="Q123" s="67"/>
    </row>
    <row r="124" spans="2:17" x14ac:dyDescent="0.2">
      <c r="B124" s="86"/>
      <c r="C124" s="86"/>
      <c r="D124" s="205"/>
      <c r="E124" s="86"/>
      <c r="F124" s="86"/>
      <c r="G124" s="205"/>
      <c r="H124" s="86"/>
      <c r="I124" s="86"/>
      <c r="J124" s="67"/>
      <c r="K124" s="67"/>
      <c r="L124" s="67"/>
      <c r="M124" s="67"/>
      <c r="N124" s="67"/>
      <c r="O124" s="67"/>
      <c r="P124" s="67"/>
      <c r="Q124" s="67"/>
    </row>
    <row r="125" spans="2:17" x14ac:dyDescent="0.2">
      <c r="B125" s="86"/>
      <c r="C125" s="86"/>
      <c r="D125" s="205"/>
      <c r="E125" s="86"/>
      <c r="F125" s="86"/>
      <c r="G125" s="205"/>
      <c r="H125" s="86"/>
      <c r="I125" s="86"/>
      <c r="J125" s="67"/>
      <c r="K125" s="67"/>
      <c r="L125" s="67"/>
      <c r="M125" s="67"/>
      <c r="N125" s="67"/>
      <c r="O125" s="67"/>
      <c r="P125" s="67"/>
      <c r="Q125" s="67"/>
    </row>
    <row r="126" spans="2:17" x14ac:dyDescent="0.2">
      <c r="B126" s="86"/>
      <c r="C126" s="86"/>
      <c r="D126" s="205"/>
      <c r="E126" s="86"/>
      <c r="F126" s="86"/>
      <c r="G126" s="205"/>
      <c r="H126" s="86"/>
      <c r="I126" s="86"/>
      <c r="J126" s="67"/>
      <c r="K126" s="67"/>
      <c r="L126" s="67"/>
      <c r="M126" s="67"/>
      <c r="N126" s="67"/>
      <c r="O126" s="67"/>
      <c r="P126" s="67"/>
      <c r="Q126" s="67"/>
    </row>
    <row r="127" spans="2:17" x14ac:dyDescent="0.2">
      <c r="B127" s="86"/>
      <c r="C127" s="86"/>
      <c r="D127" s="205"/>
      <c r="E127" s="86"/>
      <c r="F127" s="86"/>
      <c r="G127" s="205"/>
      <c r="H127" s="86"/>
      <c r="I127" s="86"/>
      <c r="J127" s="67"/>
      <c r="K127" s="67"/>
      <c r="L127" s="67"/>
      <c r="M127" s="67"/>
      <c r="N127" s="67"/>
      <c r="O127" s="67"/>
      <c r="P127" s="67"/>
      <c r="Q127" s="67"/>
    </row>
    <row r="128" spans="2:17" x14ac:dyDescent="0.2">
      <c r="B128" s="86"/>
      <c r="C128" s="86"/>
      <c r="D128" s="205"/>
      <c r="E128" s="86"/>
      <c r="F128" s="86"/>
      <c r="G128" s="205"/>
      <c r="H128" s="86"/>
      <c r="I128" s="86"/>
      <c r="J128" s="67"/>
      <c r="K128" s="67"/>
      <c r="L128" s="67"/>
      <c r="M128" s="67"/>
      <c r="N128" s="67"/>
      <c r="O128" s="67"/>
      <c r="P128" s="67"/>
      <c r="Q128" s="67"/>
    </row>
    <row r="129" spans="2:17" x14ac:dyDescent="0.2">
      <c r="B129" s="86"/>
      <c r="C129" s="86"/>
      <c r="D129" s="205"/>
      <c r="E129" s="86"/>
      <c r="F129" s="86"/>
      <c r="G129" s="205"/>
      <c r="H129" s="86"/>
      <c r="I129" s="86"/>
      <c r="J129" s="67"/>
      <c r="K129" s="67"/>
      <c r="L129" s="67"/>
      <c r="M129" s="67"/>
      <c r="N129" s="67"/>
      <c r="O129" s="67"/>
      <c r="P129" s="67"/>
      <c r="Q129" s="67"/>
    </row>
    <row r="130" spans="2:17" x14ac:dyDescent="0.2">
      <c r="B130" s="86"/>
      <c r="C130" s="86"/>
      <c r="D130" s="205"/>
      <c r="E130" s="86"/>
      <c r="F130" s="86"/>
      <c r="G130" s="205"/>
      <c r="H130" s="86"/>
      <c r="I130" s="86"/>
      <c r="J130" s="67"/>
      <c r="K130" s="67"/>
      <c r="L130" s="67"/>
      <c r="M130" s="67"/>
      <c r="N130" s="67"/>
      <c r="O130" s="67"/>
      <c r="P130" s="67"/>
      <c r="Q130" s="67"/>
    </row>
    <row r="131" spans="2:17" x14ac:dyDescent="0.2">
      <c r="B131" s="86"/>
      <c r="C131" s="86"/>
      <c r="D131" s="205"/>
      <c r="E131" s="86"/>
      <c r="F131" s="86"/>
      <c r="G131" s="205"/>
      <c r="H131" s="86"/>
      <c r="I131" s="86"/>
      <c r="J131" s="67"/>
      <c r="K131" s="67"/>
      <c r="L131" s="67"/>
      <c r="M131" s="67"/>
      <c r="N131" s="67"/>
      <c r="O131" s="67"/>
      <c r="P131" s="67"/>
      <c r="Q131" s="67"/>
    </row>
    <row r="132" spans="2:17" x14ac:dyDescent="0.2">
      <c r="B132" s="86"/>
      <c r="C132" s="86"/>
      <c r="D132" s="205"/>
      <c r="E132" s="86"/>
      <c r="F132" s="86"/>
      <c r="G132" s="205"/>
      <c r="H132" s="86"/>
      <c r="I132" s="86"/>
      <c r="J132" s="67"/>
      <c r="K132" s="67"/>
      <c r="L132" s="67"/>
      <c r="M132" s="67"/>
      <c r="N132" s="67"/>
      <c r="O132" s="67"/>
      <c r="P132" s="67"/>
      <c r="Q132" s="67"/>
    </row>
    <row r="133" spans="2:17" x14ac:dyDescent="0.2">
      <c r="B133" s="86"/>
      <c r="C133" s="86"/>
      <c r="D133" s="205"/>
      <c r="E133" s="86"/>
      <c r="F133" s="86"/>
      <c r="G133" s="205"/>
      <c r="H133" s="86"/>
      <c r="I133" s="86"/>
      <c r="J133" s="67"/>
      <c r="K133" s="67"/>
      <c r="L133" s="67"/>
      <c r="M133" s="67"/>
      <c r="N133" s="67"/>
      <c r="O133" s="67"/>
      <c r="P133" s="67"/>
      <c r="Q133" s="67"/>
    </row>
    <row r="134" spans="2:17" x14ac:dyDescent="0.2">
      <c r="B134" s="86"/>
      <c r="C134" s="86"/>
      <c r="D134" s="205"/>
      <c r="E134" s="86"/>
      <c r="F134" s="86"/>
      <c r="G134" s="205"/>
      <c r="H134" s="86"/>
      <c r="I134" s="86"/>
      <c r="J134" s="67"/>
      <c r="K134" s="67"/>
      <c r="L134" s="67"/>
      <c r="M134" s="67"/>
      <c r="N134" s="67"/>
      <c r="O134" s="67"/>
      <c r="P134" s="67"/>
      <c r="Q134" s="67"/>
    </row>
    <row r="135" spans="2:17" x14ac:dyDescent="0.2">
      <c r="B135" s="86"/>
      <c r="C135" s="86"/>
      <c r="D135" s="205"/>
      <c r="E135" s="86"/>
      <c r="F135" s="86"/>
      <c r="G135" s="205"/>
      <c r="H135" s="86"/>
      <c r="I135" s="86"/>
      <c r="J135" s="67"/>
      <c r="K135" s="67"/>
      <c r="L135" s="67"/>
      <c r="M135" s="67"/>
      <c r="N135" s="67"/>
      <c r="O135" s="67"/>
      <c r="P135" s="67"/>
      <c r="Q135" s="67"/>
    </row>
    <row r="136" spans="2:17" x14ac:dyDescent="0.2">
      <c r="B136" s="86"/>
      <c r="C136" s="86"/>
      <c r="D136" s="205"/>
      <c r="E136" s="86"/>
      <c r="F136" s="86"/>
      <c r="G136" s="205"/>
      <c r="H136" s="86"/>
      <c r="I136" s="86"/>
      <c r="J136" s="67"/>
      <c r="K136" s="67"/>
      <c r="L136" s="67"/>
      <c r="M136" s="67"/>
      <c r="N136" s="67"/>
      <c r="O136" s="67"/>
      <c r="P136" s="67"/>
      <c r="Q136" s="67"/>
    </row>
    <row r="137" spans="2:17" x14ac:dyDescent="0.2">
      <c r="B137" s="86"/>
      <c r="C137" s="86"/>
      <c r="D137" s="205"/>
      <c r="E137" s="86"/>
      <c r="F137" s="86"/>
      <c r="G137" s="205"/>
      <c r="H137" s="86"/>
      <c r="I137" s="86"/>
      <c r="J137" s="67"/>
      <c r="K137" s="67"/>
      <c r="L137" s="67"/>
      <c r="M137" s="67"/>
      <c r="N137" s="67"/>
      <c r="O137" s="67"/>
      <c r="P137" s="67"/>
      <c r="Q137" s="67"/>
    </row>
    <row r="138" spans="2:17" x14ac:dyDescent="0.2">
      <c r="B138" s="86"/>
      <c r="C138" s="86"/>
      <c r="D138" s="205"/>
      <c r="E138" s="86"/>
      <c r="F138" s="86"/>
      <c r="G138" s="205"/>
      <c r="H138" s="86"/>
      <c r="I138" s="86"/>
      <c r="J138" s="67"/>
      <c r="K138" s="67"/>
      <c r="L138" s="67"/>
      <c r="M138" s="67"/>
      <c r="N138" s="67"/>
      <c r="O138" s="67"/>
      <c r="P138" s="67"/>
      <c r="Q138" s="67"/>
    </row>
    <row r="139" spans="2:17" x14ac:dyDescent="0.2">
      <c r="B139" s="86"/>
      <c r="C139" s="86"/>
      <c r="D139" s="205"/>
      <c r="E139" s="86"/>
      <c r="F139" s="86"/>
      <c r="G139" s="205"/>
      <c r="H139" s="86"/>
      <c r="I139" s="86"/>
      <c r="J139" s="67"/>
      <c r="K139" s="67"/>
      <c r="L139" s="67"/>
      <c r="M139" s="67"/>
      <c r="N139" s="67"/>
      <c r="O139" s="67"/>
      <c r="P139" s="67"/>
      <c r="Q139" s="67"/>
    </row>
    <row r="140" spans="2:17" x14ac:dyDescent="0.2">
      <c r="B140" s="86"/>
      <c r="C140" s="86"/>
      <c r="D140" s="205"/>
      <c r="E140" s="86"/>
      <c r="F140" s="86"/>
      <c r="G140" s="205"/>
      <c r="H140" s="86"/>
      <c r="I140" s="86"/>
      <c r="J140" s="67"/>
      <c r="K140" s="67"/>
      <c r="L140" s="67"/>
      <c r="M140" s="67"/>
      <c r="N140" s="67"/>
      <c r="O140" s="67"/>
      <c r="P140" s="67"/>
      <c r="Q140" s="67"/>
    </row>
    <row r="141" spans="2:17" x14ac:dyDescent="0.2">
      <c r="B141" s="86"/>
      <c r="C141" s="86"/>
      <c r="D141" s="205"/>
      <c r="E141" s="86"/>
      <c r="F141" s="86"/>
      <c r="G141" s="205"/>
      <c r="H141" s="86"/>
      <c r="I141" s="86"/>
      <c r="J141" s="67"/>
      <c r="K141" s="67"/>
      <c r="L141" s="67"/>
      <c r="M141" s="67"/>
      <c r="N141" s="67"/>
      <c r="O141" s="67"/>
      <c r="P141" s="67"/>
      <c r="Q141" s="67"/>
    </row>
    <row r="142" spans="2:17" x14ac:dyDescent="0.2">
      <c r="B142" s="86"/>
      <c r="C142" s="86"/>
      <c r="D142" s="205"/>
      <c r="E142" s="86"/>
      <c r="F142" s="86"/>
      <c r="G142" s="205"/>
      <c r="H142" s="86"/>
      <c r="I142" s="86"/>
      <c r="J142" s="67"/>
      <c r="K142" s="67"/>
      <c r="L142" s="67"/>
      <c r="M142" s="67"/>
      <c r="N142" s="67"/>
      <c r="O142" s="67"/>
      <c r="P142" s="67"/>
      <c r="Q142" s="67"/>
    </row>
    <row r="143" spans="2:17" x14ac:dyDescent="0.2">
      <c r="B143" s="86"/>
      <c r="C143" s="86"/>
      <c r="D143" s="205"/>
      <c r="E143" s="86"/>
      <c r="F143" s="86"/>
      <c r="G143" s="205"/>
      <c r="H143" s="86"/>
      <c r="I143" s="86"/>
      <c r="J143" s="67"/>
      <c r="K143" s="67"/>
      <c r="L143" s="67"/>
      <c r="M143" s="67"/>
      <c r="N143" s="67"/>
      <c r="O143" s="67"/>
      <c r="P143" s="67"/>
      <c r="Q143" s="67"/>
    </row>
    <row r="144" spans="2:17" x14ac:dyDescent="0.2">
      <c r="B144" s="86"/>
      <c r="C144" s="86"/>
      <c r="D144" s="205"/>
      <c r="E144" s="86"/>
      <c r="F144" s="86"/>
      <c r="G144" s="205"/>
      <c r="H144" s="86"/>
      <c r="I144" s="86"/>
      <c r="J144" s="67"/>
      <c r="K144" s="67"/>
      <c r="L144" s="67"/>
      <c r="M144" s="67"/>
      <c r="N144" s="67"/>
      <c r="O144" s="67"/>
      <c r="P144" s="67"/>
      <c r="Q144" s="67"/>
    </row>
    <row r="145" spans="2:17" x14ac:dyDescent="0.2">
      <c r="B145" s="86"/>
      <c r="C145" s="86"/>
      <c r="D145" s="205"/>
      <c r="E145" s="86"/>
      <c r="F145" s="86"/>
      <c r="G145" s="205"/>
      <c r="H145" s="86"/>
      <c r="I145" s="86"/>
      <c r="J145" s="67"/>
      <c r="K145" s="67"/>
      <c r="L145" s="67"/>
      <c r="M145" s="67"/>
      <c r="N145" s="67"/>
      <c r="O145" s="67"/>
      <c r="P145" s="67"/>
      <c r="Q145" s="67"/>
    </row>
    <row r="146" spans="2:17" x14ac:dyDescent="0.2">
      <c r="B146" s="86"/>
      <c r="C146" s="86"/>
      <c r="D146" s="205"/>
      <c r="E146" s="86"/>
      <c r="F146" s="86"/>
      <c r="G146" s="205"/>
      <c r="H146" s="86"/>
      <c r="I146" s="86"/>
      <c r="J146" s="67"/>
      <c r="K146" s="67"/>
      <c r="L146" s="67"/>
      <c r="M146" s="67"/>
      <c r="N146" s="67"/>
      <c r="O146" s="67"/>
      <c r="P146" s="67"/>
      <c r="Q146" s="67"/>
    </row>
    <row r="147" spans="2:17" x14ac:dyDescent="0.2">
      <c r="B147" s="86"/>
      <c r="C147" s="86"/>
      <c r="D147" s="205"/>
      <c r="E147" s="86"/>
      <c r="F147" s="86"/>
      <c r="G147" s="205"/>
      <c r="H147" s="86"/>
      <c r="I147" s="86"/>
      <c r="J147" s="67"/>
      <c r="K147" s="67"/>
      <c r="L147" s="67"/>
      <c r="M147" s="67"/>
      <c r="N147" s="67"/>
      <c r="O147" s="67"/>
      <c r="P147" s="67"/>
      <c r="Q147" s="67"/>
    </row>
    <row r="148" spans="2:17" x14ac:dyDescent="0.2">
      <c r="B148" s="86"/>
      <c r="C148" s="86"/>
      <c r="D148" s="205"/>
      <c r="E148" s="86"/>
      <c r="F148" s="86"/>
      <c r="G148" s="205"/>
      <c r="H148" s="86"/>
      <c r="I148" s="86"/>
      <c r="J148" s="67"/>
      <c r="K148" s="67"/>
      <c r="L148" s="67"/>
      <c r="M148" s="67"/>
      <c r="N148" s="67"/>
      <c r="O148" s="67"/>
      <c r="P148" s="67"/>
      <c r="Q148" s="67"/>
    </row>
    <row r="149" spans="2:17" x14ac:dyDescent="0.2">
      <c r="B149" s="86"/>
      <c r="C149" s="86"/>
      <c r="D149" s="205"/>
      <c r="E149" s="86"/>
      <c r="F149" s="86"/>
      <c r="G149" s="205"/>
      <c r="H149" s="86"/>
      <c r="I149" s="86"/>
      <c r="J149" s="67"/>
      <c r="K149" s="67"/>
      <c r="L149" s="67"/>
      <c r="M149" s="67"/>
      <c r="N149" s="67"/>
      <c r="O149" s="67"/>
      <c r="P149" s="67"/>
      <c r="Q149" s="67"/>
    </row>
    <row r="150" spans="2:17" x14ac:dyDescent="0.2">
      <c r="B150" s="86"/>
      <c r="C150" s="86"/>
      <c r="D150" s="205"/>
      <c r="E150" s="86"/>
      <c r="F150" s="86"/>
      <c r="G150" s="205"/>
      <c r="H150" s="86"/>
      <c r="I150" s="86"/>
      <c r="J150" s="67"/>
      <c r="K150" s="67"/>
      <c r="L150" s="67"/>
      <c r="M150" s="67"/>
      <c r="N150" s="67"/>
      <c r="O150" s="67"/>
      <c r="P150" s="67"/>
      <c r="Q150" s="67"/>
    </row>
    <row r="151" spans="2:17" x14ac:dyDescent="0.2">
      <c r="B151" s="86"/>
      <c r="C151" s="86"/>
      <c r="D151" s="205"/>
      <c r="E151" s="86"/>
      <c r="F151" s="86"/>
      <c r="G151" s="205"/>
      <c r="H151" s="86"/>
      <c r="I151" s="86"/>
      <c r="J151" s="67"/>
      <c r="K151" s="67"/>
      <c r="L151" s="67"/>
      <c r="M151" s="67"/>
      <c r="N151" s="67"/>
      <c r="O151" s="67"/>
      <c r="P151" s="67"/>
      <c r="Q151" s="67"/>
    </row>
    <row r="152" spans="2:17" x14ac:dyDescent="0.2">
      <c r="B152" s="86"/>
      <c r="C152" s="86"/>
      <c r="D152" s="205"/>
      <c r="E152" s="86"/>
      <c r="F152" s="86"/>
      <c r="G152" s="205"/>
      <c r="H152" s="86"/>
      <c r="I152" s="86"/>
      <c r="J152" s="67"/>
      <c r="K152" s="67"/>
      <c r="L152" s="67"/>
      <c r="M152" s="67"/>
      <c r="N152" s="67"/>
      <c r="O152" s="67"/>
      <c r="P152" s="67"/>
      <c r="Q152" s="67"/>
    </row>
    <row r="153" spans="2:17" x14ac:dyDescent="0.2">
      <c r="B153" s="86"/>
      <c r="C153" s="86"/>
      <c r="D153" s="205"/>
      <c r="E153" s="86"/>
      <c r="F153" s="86"/>
      <c r="G153" s="205"/>
      <c r="H153" s="86"/>
      <c r="I153" s="86"/>
      <c r="J153" s="67"/>
      <c r="K153" s="67"/>
      <c r="L153" s="67"/>
      <c r="M153" s="67"/>
      <c r="N153" s="67"/>
      <c r="O153" s="67"/>
      <c r="P153" s="67"/>
      <c r="Q153" s="67"/>
    </row>
    <row r="154" spans="2:17" x14ac:dyDescent="0.2">
      <c r="B154" s="86"/>
      <c r="C154" s="86"/>
      <c r="D154" s="205"/>
      <c r="E154" s="86"/>
      <c r="F154" s="86"/>
      <c r="G154" s="205"/>
      <c r="H154" s="86"/>
      <c r="I154" s="86"/>
      <c r="J154" s="67"/>
      <c r="K154" s="67"/>
      <c r="L154" s="67"/>
      <c r="M154" s="67"/>
      <c r="N154" s="67"/>
      <c r="O154" s="67"/>
      <c r="P154" s="67"/>
      <c r="Q154" s="67"/>
    </row>
    <row r="155" spans="2:17" x14ac:dyDescent="0.2">
      <c r="B155" s="86"/>
      <c r="C155" s="86"/>
      <c r="D155" s="205"/>
      <c r="E155" s="86"/>
      <c r="F155" s="86"/>
      <c r="G155" s="205"/>
      <c r="H155" s="86"/>
      <c r="I155" s="86"/>
      <c r="J155" s="67"/>
      <c r="K155" s="67"/>
      <c r="L155" s="67"/>
      <c r="M155" s="67"/>
      <c r="N155" s="67"/>
      <c r="O155" s="67"/>
      <c r="P155" s="67"/>
      <c r="Q155" s="67"/>
    </row>
    <row r="156" spans="2:17" x14ac:dyDescent="0.2">
      <c r="B156" s="86"/>
      <c r="C156" s="86"/>
      <c r="D156" s="205"/>
      <c r="E156" s="86"/>
      <c r="F156" s="86"/>
      <c r="G156" s="205"/>
      <c r="H156" s="86"/>
      <c r="I156" s="86"/>
      <c r="J156" s="67"/>
      <c r="K156" s="67"/>
      <c r="L156" s="67"/>
      <c r="M156" s="67"/>
      <c r="N156" s="67"/>
      <c r="O156" s="67"/>
      <c r="P156" s="67"/>
      <c r="Q156" s="67"/>
    </row>
    <row r="157" spans="2:17" x14ac:dyDescent="0.2">
      <c r="B157" s="86"/>
      <c r="C157" s="86"/>
      <c r="D157" s="205"/>
      <c r="E157" s="86"/>
      <c r="F157" s="86"/>
      <c r="G157" s="205"/>
      <c r="H157" s="86"/>
      <c r="I157" s="86"/>
      <c r="J157" s="67"/>
      <c r="K157" s="67"/>
      <c r="L157" s="67"/>
      <c r="M157" s="67"/>
      <c r="N157" s="67"/>
      <c r="O157" s="67"/>
      <c r="P157" s="67"/>
      <c r="Q157" s="67"/>
    </row>
    <row r="158" spans="2:17" x14ac:dyDescent="0.2">
      <c r="B158" s="86"/>
      <c r="C158" s="86"/>
      <c r="D158" s="205"/>
      <c r="E158" s="86"/>
      <c r="F158" s="86"/>
      <c r="G158" s="205"/>
      <c r="H158" s="86"/>
      <c r="I158" s="86"/>
      <c r="J158" s="67"/>
      <c r="K158" s="67"/>
      <c r="L158" s="67"/>
      <c r="M158" s="67"/>
      <c r="N158" s="67"/>
      <c r="O158" s="67"/>
      <c r="P158" s="67"/>
      <c r="Q158" s="67"/>
    </row>
    <row r="159" spans="2:17" x14ac:dyDescent="0.2">
      <c r="B159" s="86"/>
      <c r="C159" s="86"/>
      <c r="D159" s="205"/>
      <c r="E159" s="86"/>
      <c r="F159" s="86"/>
      <c r="G159" s="205"/>
      <c r="H159" s="86"/>
      <c r="I159" s="86"/>
      <c r="J159" s="67"/>
      <c r="K159" s="67"/>
      <c r="L159" s="67"/>
      <c r="M159" s="67"/>
      <c r="N159" s="67"/>
      <c r="O159" s="67"/>
      <c r="P159" s="67"/>
      <c r="Q159" s="67"/>
    </row>
    <row r="160" spans="2:17" x14ac:dyDescent="0.2">
      <c r="B160" s="86"/>
      <c r="C160" s="86"/>
      <c r="D160" s="205"/>
      <c r="E160" s="86"/>
      <c r="F160" s="86"/>
      <c r="G160" s="205"/>
      <c r="H160" s="86"/>
      <c r="I160" s="86"/>
      <c r="J160" s="67"/>
      <c r="K160" s="67"/>
      <c r="L160" s="67"/>
      <c r="M160" s="67"/>
      <c r="N160" s="67"/>
      <c r="O160" s="67"/>
      <c r="P160" s="67"/>
      <c r="Q160" s="67"/>
    </row>
    <row r="161" spans="2:17" x14ac:dyDescent="0.2">
      <c r="B161" s="86"/>
      <c r="C161" s="86"/>
      <c r="D161" s="205"/>
      <c r="E161" s="86"/>
      <c r="F161" s="86"/>
      <c r="G161" s="205"/>
      <c r="H161" s="86"/>
      <c r="I161" s="86"/>
      <c r="J161" s="67"/>
      <c r="K161" s="67"/>
      <c r="L161" s="67"/>
      <c r="M161" s="67"/>
      <c r="N161" s="67"/>
      <c r="O161" s="67"/>
      <c r="P161" s="67"/>
      <c r="Q161" s="67"/>
    </row>
    <row r="162" spans="2:17" x14ac:dyDescent="0.2">
      <c r="B162" s="86"/>
      <c r="C162" s="86"/>
      <c r="D162" s="205"/>
      <c r="E162" s="86"/>
      <c r="F162" s="86"/>
      <c r="G162" s="205"/>
      <c r="H162" s="86"/>
      <c r="I162" s="86"/>
      <c r="J162" s="67"/>
      <c r="K162" s="67"/>
      <c r="L162" s="67"/>
      <c r="M162" s="67"/>
      <c r="N162" s="67"/>
      <c r="O162" s="67"/>
      <c r="P162" s="67"/>
      <c r="Q162" s="67"/>
    </row>
    <row r="163" spans="2:17" x14ac:dyDescent="0.2">
      <c r="B163" s="86"/>
      <c r="C163" s="86"/>
      <c r="D163" s="205"/>
      <c r="E163" s="86"/>
      <c r="F163" s="86"/>
      <c r="G163" s="205"/>
      <c r="H163" s="86"/>
      <c r="I163" s="86"/>
      <c r="J163" s="67"/>
      <c r="K163" s="67"/>
      <c r="L163" s="67"/>
      <c r="M163" s="67"/>
      <c r="N163" s="67"/>
      <c r="O163" s="67"/>
      <c r="P163" s="67"/>
      <c r="Q163" s="67"/>
    </row>
    <row r="164" spans="2:17" x14ac:dyDescent="0.2">
      <c r="B164" s="86"/>
      <c r="C164" s="86"/>
      <c r="D164" s="205"/>
      <c r="E164" s="86"/>
      <c r="F164" s="86"/>
      <c r="G164" s="205"/>
      <c r="H164" s="86"/>
      <c r="I164" s="86"/>
      <c r="J164" s="67"/>
      <c r="K164" s="67"/>
      <c r="L164" s="67"/>
      <c r="M164" s="67"/>
      <c r="N164" s="67"/>
      <c r="O164" s="67"/>
      <c r="P164" s="67"/>
      <c r="Q164" s="67"/>
    </row>
    <row r="165" spans="2:17" x14ac:dyDescent="0.2">
      <c r="B165" s="86"/>
      <c r="C165" s="86"/>
      <c r="D165" s="205"/>
      <c r="E165" s="86"/>
      <c r="F165" s="86"/>
      <c r="G165" s="205"/>
      <c r="H165" s="86"/>
      <c r="I165" s="86"/>
      <c r="J165" s="67"/>
      <c r="K165" s="67"/>
      <c r="L165" s="67"/>
      <c r="M165" s="67"/>
      <c r="N165" s="67"/>
      <c r="O165" s="67"/>
      <c r="P165" s="67"/>
      <c r="Q165" s="67"/>
    </row>
    <row r="166" spans="2:17" x14ac:dyDescent="0.2">
      <c r="B166" s="86"/>
      <c r="C166" s="86"/>
      <c r="D166" s="205"/>
      <c r="E166" s="86"/>
      <c r="F166" s="86"/>
      <c r="G166" s="205"/>
      <c r="H166" s="86"/>
      <c r="I166" s="86"/>
      <c r="J166" s="67"/>
      <c r="K166" s="67"/>
      <c r="L166" s="67"/>
      <c r="M166" s="67"/>
      <c r="N166" s="67"/>
      <c r="O166" s="67"/>
      <c r="P166" s="67"/>
      <c r="Q166" s="67"/>
    </row>
    <row r="167" spans="2:17" x14ac:dyDescent="0.2">
      <c r="B167" s="86"/>
      <c r="C167" s="86"/>
      <c r="D167" s="205"/>
      <c r="E167" s="86"/>
      <c r="F167" s="86"/>
      <c r="G167" s="205"/>
      <c r="H167" s="86"/>
      <c r="I167" s="86"/>
      <c r="J167" s="67"/>
      <c r="K167" s="67"/>
      <c r="L167" s="67"/>
      <c r="M167" s="67"/>
      <c r="N167" s="67"/>
      <c r="O167" s="67"/>
      <c r="P167" s="67"/>
      <c r="Q167" s="67"/>
    </row>
    <row r="168" spans="2:17" x14ac:dyDescent="0.2">
      <c r="B168" s="86"/>
      <c r="C168" s="86"/>
      <c r="D168" s="205"/>
      <c r="E168" s="86"/>
      <c r="F168" s="86"/>
      <c r="G168" s="205"/>
      <c r="H168" s="86"/>
      <c r="I168" s="86"/>
      <c r="J168" s="67"/>
      <c r="K168" s="67"/>
      <c r="L168" s="67"/>
      <c r="M168" s="67"/>
      <c r="N168" s="67"/>
      <c r="O168" s="67"/>
      <c r="P168" s="67"/>
      <c r="Q168" s="67"/>
    </row>
    <row r="169" spans="2:17" x14ac:dyDescent="0.2">
      <c r="B169" s="86"/>
      <c r="C169" s="86"/>
      <c r="D169" s="205"/>
      <c r="E169" s="86"/>
      <c r="F169" s="86"/>
      <c r="G169" s="205"/>
      <c r="H169" s="86"/>
      <c r="I169" s="86"/>
      <c r="J169" s="67"/>
      <c r="K169" s="67"/>
      <c r="L169" s="67"/>
      <c r="M169" s="67"/>
      <c r="N169" s="67"/>
      <c r="O169" s="67"/>
      <c r="P169" s="67"/>
      <c r="Q169" s="67"/>
    </row>
    <row r="170" spans="2:17" x14ac:dyDescent="0.2">
      <c r="B170" s="86"/>
      <c r="C170" s="86"/>
      <c r="D170" s="205"/>
      <c r="E170" s="86"/>
      <c r="F170" s="86"/>
      <c r="G170" s="205"/>
      <c r="H170" s="86"/>
      <c r="I170" s="86"/>
      <c r="J170" s="67"/>
      <c r="K170" s="67"/>
      <c r="L170" s="67"/>
      <c r="M170" s="67"/>
      <c r="N170" s="67"/>
      <c r="O170" s="67"/>
      <c r="P170" s="67"/>
      <c r="Q170" s="67"/>
    </row>
    <row r="171" spans="2:17" x14ac:dyDescent="0.2">
      <c r="B171" s="86"/>
      <c r="C171" s="86"/>
      <c r="D171" s="205"/>
      <c r="E171" s="86"/>
      <c r="F171" s="86"/>
      <c r="G171" s="205"/>
      <c r="H171" s="86"/>
      <c r="I171" s="86"/>
      <c r="J171" s="67"/>
      <c r="K171" s="67"/>
      <c r="L171" s="67"/>
      <c r="M171" s="67"/>
      <c r="N171" s="67"/>
      <c r="O171" s="67"/>
      <c r="P171" s="67"/>
      <c r="Q171" s="67"/>
    </row>
    <row r="172" spans="2:17" x14ac:dyDescent="0.2">
      <c r="B172" s="86"/>
      <c r="C172" s="86"/>
      <c r="D172" s="205"/>
      <c r="E172" s="86"/>
      <c r="F172" s="86"/>
      <c r="G172" s="205"/>
      <c r="H172" s="86"/>
      <c r="I172" s="86"/>
      <c r="J172" s="67"/>
      <c r="K172" s="67"/>
      <c r="L172" s="67"/>
      <c r="M172" s="67"/>
      <c r="N172" s="67"/>
      <c r="O172" s="67"/>
      <c r="P172" s="67"/>
      <c r="Q172" s="67"/>
    </row>
    <row r="173" spans="2:17" x14ac:dyDescent="0.2">
      <c r="B173" s="86"/>
      <c r="C173" s="86"/>
      <c r="D173" s="205"/>
      <c r="E173" s="86"/>
      <c r="F173" s="86"/>
      <c r="G173" s="205"/>
      <c r="H173" s="86"/>
      <c r="I173" s="86"/>
      <c r="J173" s="67"/>
      <c r="K173" s="67"/>
      <c r="L173" s="67"/>
      <c r="M173" s="67"/>
      <c r="N173" s="67"/>
      <c r="O173" s="67"/>
      <c r="P173" s="67"/>
      <c r="Q173" s="67"/>
    </row>
    <row r="174" spans="2:17" x14ac:dyDescent="0.2">
      <c r="B174" s="86"/>
      <c r="C174" s="86"/>
      <c r="D174" s="205"/>
      <c r="E174" s="86"/>
      <c r="F174" s="86"/>
      <c r="G174" s="205"/>
      <c r="H174" s="86"/>
      <c r="I174" s="86"/>
      <c r="J174" s="67"/>
      <c r="K174" s="67"/>
      <c r="L174" s="67"/>
      <c r="M174" s="67"/>
      <c r="N174" s="67"/>
      <c r="O174" s="67"/>
      <c r="P174" s="67"/>
      <c r="Q174" s="67"/>
    </row>
    <row r="175" spans="2:17" x14ac:dyDescent="0.2">
      <c r="B175" s="86"/>
      <c r="C175" s="86"/>
      <c r="D175" s="205"/>
      <c r="E175" s="86"/>
      <c r="F175" s="86"/>
      <c r="G175" s="205"/>
      <c r="H175" s="86"/>
      <c r="I175" s="86"/>
      <c r="J175" s="67"/>
      <c r="K175" s="67"/>
      <c r="L175" s="67"/>
      <c r="M175" s="67"/>
      <c r="N175" s="67"/>
      <c r="O175" s="67"/>
      <c r="P175" s="67"/>
      <c r="Q175" s="67"/>
    </row>
    <row r="176" spans="2:17" x14ac:dyDescent="0.2">
      <c r="B176" s="86"/>
      <c r="C176" s="86"/>
      <c r="D176" s="205"/>
      <c r="E176" s="86"/>
      <c r="F176" s="86"/>
      <c r="G176" s="205"/>
      <c r="H176" s="86"/>
      <c r="I176" s="86"/>
      <c r="J176" s="67"/>
      <c r="K176" s="67"/>
      <c r="L176" s="67"/>
      <c r="M176" s="67"/>
      <c r="N176" s="67"/>
      <c r="O176" s="67"/>
      <c r="P176" s="67"/>
      <c r="Q176" s="67"/>
    </row>
    <row r="177" spans="2:17" x14ac:dyDescent="0.2">
      <c r="B177" s="86"/>
      <c r="C177" s="86"/>
      <c r="D177" s="205"/>
      <c r="E177" s="86"/>
      <c r="F177" s="86"/>
      <c r="G177" s="205"/>
      <c r="H177" s="86"/>
      <c r="I177" s="86"/>
      <c r="J177" s="67"/>
      <c r="K177" s="67"/>
      <c r="L177" s="67"/>
      <c r="M177" s="67"/>
      <c r="N177" s="67"/>
      <c r="O177" s="67"/>
      <c r="P177" s="67"/>
      <c r="Q177" s="67"/>
    </row>
    <row r="178" spans="2:17" x14ac:dyDescent="0.2">
      <c r="B178" s="86"/>
      <c r="C178" s="86"/>
      <c r="D178" s="205"/>
      <c r="E178" s="86"/>
      <c r="F178" s="86"/>
      <c r="G178" s="205"/>
      <c r="H178" s="86"/>
      <c r="I178" s="86"/>
      <c r="J178" s="67"/>
      <c r="K178" s="67"/>
      <c r="L178" s="67"/>
      <c r="M178" s="67"/>
      <c r="N178" s="67"/>
      <c r="O178" s="67"/>
      <c r="P178" s="67"/>
      <c r="Q178" s="67"/>
    </row>
    <row r="179" spans="2:17" x14ac:dyDescent="0.2">
      <c r="B179" s="86"/>
      <c r="C179" s="86"/>
      <c r="D179" s="205"/>
      <c r="E179" s="86"/>
      <c r="F179" s="86"/>
      <c r="G179" s="205"/>
      <c r="H179" s="86"/>
      <c r="I179" s="86"/>
      <c r="J179" s="67"/>
      <c r="K179" s="67"/>
      <c r="L179" s="67"/>
      <c r="M179" s="67"/>
      <c r="N179" s="67"/>
      <c r="O179" s="67"/>
      <c r="P179" s="67"/>
      <c r="Q179" s="67"/>
    </row>
    <row r="180" spans="2:17" x14ac:dyDescent="0.2">
      <c r="B180" s="86"/>
      <c r="C180" s="86"/>
      <c r="D180" s="205"/>
      <c r="E180" s="86"/>
      <c r="F180" s="86"/>
      <c r="G180" s="205"/>
      <c r="H180" s="86"/>
      <c r="I180" s="86"/>
      <c r="J180" s="67"/>
      <c r="K180" s="67"/>
      <c r="L180" s="67"/>
      <c r="M180" s="67"/>
      <c r="N180" s="67"/>
      <c r="O180" s="67"/>
      <c r="P180" s="67"/>
      <c r="Q180" s="67"/>
    </row>
    <row r="181" spans="2:17" x14ac:dyDescent="0.2">
      <c r="B181" s="86"/>
      <c r="C181" s="86"/>
      <c r="D181" s="205"/>
      <c r="E181" s="86"/>
      <c r="F181" s="86"/>
      <c r="G181" s="205"/>
      <c r="H181" s="86"/>
      <c r="I181" s="86"/>
      <c r="J181" s="67"/>
      <c r="K181" s="67"/>
      <c r="L181" s="67"/>
      <c r="M181" s="67"/>
      <c r="N181" s="67"/>
      <c r="O181" s="67"/>
      <c r="P181" s="67"/>
      <c r="Q181" s="67"/>
    </row>
    <row r="182" spans="2:17" x14ac:dyDescent="0.2">
      <c r="B182" s="86"/>
      <c r="C182" s="86"/>
      <c r="D182" s="205"/>
      <c r="E182" s="86"/>
      <c r="F182" s="86"/>
      <c r="G182" s="205"/>
      <c r="H182" s="86"/>
      <c r="I182" s="86"/>
      <c r="J182" s="67"/>
      <c r="K182" s="67"/>
      <c r="L182" s="67"/>
      <c r="M182" s="67"/>
      <c r="N182" s="67"/>
      <c r="O182" s="67"/>
      <c r="P182" s="67"/>
      <c r="Q182" s="67"/>
    </row>
    <row r="183" spans="2:17" x14ac:dyDescent="0.2">
      <c r="B183" s="86"/>
      <c r="C183" s="86"/>
      <c r="D183" s="205"/>
      <c r="E183" s="86"/>
      <c r="F183" s="86"/>
      <c r="G183" s="205"/>
      <c r="H183" s="86"/>
      <c r="I183" s="86"/>
      <c r="J183" s="67"/>
      <c r="K183" s="67"/>
      <c r="L183" s="67"/>
      <c r="M183" s="67"/>
      <c r="N183" s="67"/>
      <c r="O183" s="67"/>
      <c r="P183" s="67"/>
      <c r="Q183" s="67"/>
    </row>
    <row r="184" spans="2:17" x14ac:dyDescent="0.2">
      <c r="B184" s="86"/>
      <c r="C184" s="86"/>
      <c r="D184" s="205"/>
      <c r="E184" s="86"/>
      <c r="F184" s="86"/>
      <c r="G184" s="205"/>
      <c r="H184" s="86"/>
      <c r="I184" s="86"/>
      <c r="J184" s="67"/>
      <c r="K184" s="67"/>
      <c r="L184" s="67"/>
      <c r="M184" s="67"/>
      <c r="N184" s="67"/>
      <c r="O184" s="67"/>
      <c r="P184" s="67"/>
      <c r="Q184" s="67"/>
    </row>
    <row r="185" spans="2:17" x14ac:dyDescent="0.2">
      <c r="B185" s="86"/>
      <c r="C185" s="86"/>
      <c r="D185" s="205"/>
      <c r="E185" s="86"/>
      <c r="F185" s="86"/>
      <c r="G185" s="205"/>
      <c r="H185" s="86"/>
      <c r="I185" s="86"/>
      <c r="J185" s="67"/>
      <c r="K185" s="67"/>
      <c r="L185" s="67"/>
      <c r="M185" s="67"/>
      <c r="N185" s="67"/>
      <c r="O185" s="67"/>
      <c r="P185" s="67"/>
      <c r="Q185" s="67"/>
    </row>
    <row r="186" spans="2:17" x14ac:dyDescent="0.2">
      <c r="B186" s="86"/>
      <c r="C186" s="86"/>
      <c r="D186" s="205"/>
      <c r="E186" s="86"/>
      <c r="F186" s="86"/>
      <c r="G186" s="205"/>
      <c r="H186" s="86"/>
      <c r="I186" s="86"/>
      <c r="J186" s="67"/>
      <c r="K186" s="67"/>
      <c r="L186" s="67"/>
      <c r="M186" s="67"/>
      <c r="N186" s="67"/>
      <c r="O186" s="67"/>
      <c r="P186" s="67"/>
      <c r="Q186" s="67"/>
    </row>
    <row r="187" spans="2:17" x14ac:dyDescent="0.2">
      <c r="B187" s="86"/>
      <c r="C187" s="86"/>
      <c r="D187" s="205"/>
      <c r="E187" s="86"/>
      <c r="F187" s="86"/>
      <c r="G187" s="205"/>
      <c r="H187" s="86"/>
      <c r="I187" s="86"/>
      <c r="J187" s="67"/>
      <c r="K187" s="67"/>
      <c r="L187" s="67"/>
      <c r="M187" s="67"/>
      <c r="N187" s="67"/>
      <c r="O187" s="67"/>
      <c r="P187" s="67"/>
      <c r="Q187" s="67"/>
    </row>
    <row r="188" spans="2:17" x14ac:dyDescent="0.2">
      <c r="B188" s="86"/>
      <c r="C188" s="86"/>
      <c r="D188" s="205"/>
      <c r="E188" s="86"/>
      <c r="F188" s="86"/>
      <c r="G188" s="205"/>
      <c r="H188" s="86"/>
      <c r="I188" s="86"/>
      <c r="J188" s="67"/>
      <c r="K188" s="67"/>
      <c r="L188" s="67"/>
      <c r="M188" s="67"/>
      <c r="N188" s="67"/>
      <c r="O188" s="67"/>
      <c r="P188" s="67"/>
      <c r="Q188" s="67"/>
    </row>
    <row r="189" spans="2:17" x14ac:dyDescent="0.2">
      <c r="B189" s="86"/>
      <c r="C189" s="86"/>
      <c r="D189" s="205"/>
      <c r="E189" s="86"/>
      <c r="F189" s="86"/>
      <c r="G189" s="205"/>
      <c r="H189" s="86"/>
      <c r="I189" s="86"/>
      <c r="J189" s="67"/>
      <c r="K189" s="67"/>
      <c r="L189" s="67"/>
      <c r="M189" s="67"/>
      <c r="N189" s="67"/>
      <c r="O189" s="67"/>
      <c r="P189" s="67"/>
      <c r="Q189" s="67"/>
    </row>
    <row r="190" spans="2:17" x14ac:dyDescent="0.2">
      <c r="B190" s="86"/>
      <c r="C190" s="86"/>
      <c r="D190" s="205"/>
      <c r="E190" s="86"/>
      <c r="F190" s="86"/>
      <c r="G190" s="205"/>
      <c r="H190" s="86"/>
      <c r="I190" s="86"/>
      <c r="J190" s="67"/>
      <c r="K190" s="67"/>
      <c r="L190" s="67"/>
      <c r="M190" s="67"/>
      <c r="N190" s="67"/>
      <c r="O190" s="67"/>
      <c r="P190" s="67"/>
      <c r="Q190" s="67"/>
    </row>
    <row r="191" spans="2:17" x14ac:dyDescent="0.2">
      <c r="B191" s="86"/>
      <c r="C191" s="86"/>
      <c r="D191" s="205"/>
      <c r="E191" s="86"/>
      <c r="F191" s="86"/>
      <c r="G191" s="205"/>
      <c r="H191" s="86"/>
      <c r="I191" s="86"/>
      <c r="J191" s="67"/>
      <c r="K191" s="67"/>
      <c r="L191" s="67"/>
      <c r="M191" s="67"/>
      <c r="N191" s="67"/>
      <c r="O191" s="67"/>
      <c r="P191" s="67"/>
      <c r="Q191" s="67"/>
    </row>
    <row r="192" spans="2:17" x14ac:dyDescent="0.2">
      <c r="B192" s="86"/>
      <c r="C192" s="86"/>
      <c r="D192" s="205"/>
      <c r="E192" s="86"/>
      <c r="F192" s="86"/>
      <c r="G192" s="205"/>
      <c r="H192" s="86"/>
      <c r="I192" s="86"/>
      <c r="J192" s="67"/>
      <c r="K192" s="67"/>
      <c r="L192" s="67"/>
      <c r="M192" s="67"/>
      <c r="N192" s="67"/>
      <c r="O192" s="67"/>
      <c r="P192" s="67"/>
      <c r="Q192" s="67"/>
    </row>
    <row r="193" spans="2:17" x14ac:dyDescent="0.2">
      <c r="B193" s="86"/>
      <c r="C193" s="86"/>
      <c r="D193" s="205"/>
      <c r="E193" s="86"/>
      <c r="F193" s="86"/>
      <c r="G193" s="205"/>
      <c r="H193" s="86"/>
      <c r="I193" s="86"/>
      <c r="J193" s="67"/>
      <c r="K193" s="67"/>
      <c r="L193" s="67"/>
      <c r="M193" s="67"/>
      <c r="N193" s="67"/>
      <c r="O193" s="67"/>
      <c r="P193" s="67"/>
      <c r="Q193" s="67"/>
    </row>
    <row r="194" spans="2:17" x14ac:dyDescent="0.2">
      <c r="B194" s="86"/>
      <c r="C194" s="86"/>
      <c r="D194" s="205"/>
      <c r="E194" s="86"/>
      <c r="F194" s="86"/>
      <c r="G194" s="205"/>
      <c r="H194" s="86"/>
      <c r="I194" s="86"/>
      <c r="J194" s="67"/>
      <c r="K194" s="67"/>
      <c r="L194" s="67"/>
      <c r="M194" s="67"/>
      <c r="N194" s="67"/>
      <c r="O194" s="67"/>
      <c r="P194" s="67"/>
      <c r="Q194" s="67"/>
    </row>
    <row r="195" spans="2:17" x14ac:dyDescent="0.2">
      <c r="B195" s="86"/>
      <c r="C195" s="86"/>
      <c r="D195" s="205"/>
      <c r="E195" s="86"/>
      <c r="F195" s="86"/>
      <c r="G195" s="205"/>
      <c r="H195" s="86"/>
      <c r="I195" s="86"/>
      <c r="J195" s="67"/>
      <c r="K195" s="67"/>
      <c r="L195" s="67"/>
      <c r="M195" s="67"/>
      <c r="N195" s="67"/>
      <c r="O195" s="67"/>
      <c r="P195" s="67"/>
      <c r="Q195" s="67"/>
    </row>
    <row r="196" spans="2:17" x14ac:dyDescent="0.2">
      <c r="B196" s="86"/>
      <c r="C196" s="86"/>
      <c r="D196" s="205"/>
      <c r="E196" s="86"/>
      <c r="F196" s="86"/>
      <c r="G196" s="205"/>
      <c r="H196" s="86"/>
      <c r="I196" s="86"/>
      <c r="J196" s="67"/>
      <c r="K196" s="67"/>
      <c r="L196" s="67"/>
      <c r="M196" s="67"/>
      <c r="N196" s="67"/>
      <c r="O196" s="67"/>
      <c r="P196" s="67"/>
      <c r="Q196" s="67"/>
    </row>
    <row r="197" spans="2:17" x14ac:dyDescent="0.2">
      <c r="B197" s="86"/>
      <c r="C197" s="86"/>
      <c r="D197" s="205"/>
      <c r="E197" s="86"/>
      <c r="F197" s="86"/>
      <c r="G197" s="205"/>
      <c r="H197" s="86"/>
      <c r="I197" s="86"/>
      <c r="J197" s="67"/>
      <c r="K197" s="67"/>
      <c r="L197" s="67"/>
      <c r="M197" s="67"/>
      <c r="N197" s="67"/>
      <c r="O197" s="67"/>
      <c r="P197" s="67"/>
      <c r="Q197" s="67"/>
    </row>
    <row r="198" spans="2:17" x14ac:dyDescent="0.2">
      <c r="B198" s="86"/>
      <c r="C198" s="86"/>
      <c r="D198" s="205"/>
      <c r="E198" s="86"/>
      <c r="F198" s="86"/>
      <c r="G198" s="205"/>
      <c r="H198" s="86"/>
      <c r="I198" s="86"/>
      <c r="J198" s="67"/>
      <c r="K198" s="67"/>
      <c r="L198" s="67"/>
      <c r="M198" s="67"/>
      <c r="N198" s="67"/>
      <c r="O198" s="67"/>
      <c r="P198" s="67"/>
      <c r="Q198" s="67"/>
    </row>
    <row r="199" spans="2:17" x14ac:dyDescent="0.2">
      <c r="B199" s="86"/>
      <c r="C199" s="86"/>
      <c r="D199" s="205"/>
      <c r="E199" s="86"/>
      <c r="F199" s="86"/>
      <c r="G199" s="205"/>
      <c r="H199" s="86"/>
      <c r="I199" s="86"/>
      <c r="J199" s="67"/>
      <c r="K199" s="67"/>
      <c r="L199" s="67"/>
      <c r="M199" s="67"/>
      <c r="N199" s="67"/>
      <c r="O199" s="67"/>
      <c r="P199" s="67"/>
      <c r="Q199" s="67"/>
    </row>
    <row r="200" spans="2:17" x14ac:dyDescent="0.2">
      <c r="B200" s="86"/>
      <c r="C200" s="86"/>
      <c r="D200" s="205"/>
      <c r="E200" s="86"/>
      <c r="F200" s="86"/>
      <c r="G200" s="205"/>
      <c r="H200" s="86"/>
      <c r="I200" s="86"/>
      <c r="J200" s="67"/>
      <c r="K200" s="67"/>
      <c r="L200" s="67"/>
      <c r="M200" s="67"/>
      <c r="N200" s="67"/>
      <c r="O200" s="67"/>
      <c r="P200" s="67"/>
      <c r="Q200" s="67"/>
    </row>
    <row r="201" spans="2:17" x14ac:dyDescent="0.2">
      <c r="B201" s="86"/>
      <c r="C201" s="86"/>
      <c r="D201" s="205"/>
      <c r="E201" s="86"/>
      <c r="F201" s="86"/>
      <c r="G201" s="205"/>
      <c r="H201" s="86"/>
      <c r="I201" s="86"/>
      <c r="J201" s="67"/>
      <c r="K201" s="67"/>
      <c r="L201" s="67"/>
      <c r="M201" s="67"/>
      <c r="N201" s="67"/>
      <c r="O201" s="67"/>
      <c r="P201" s="67"/>
      <c r="Q201" s="67"/>
    </row>
    <row r="202" spans="2:17" x14ac:dyDescent="0.2">
      <c r="B202" s="86"/>
      <c r="C202" s="86"/>
      <c r="D202" s="205"/>
      <c r="E202" s="86"/>
      <c r="F202" s="86"/>
      <c r="G202" s="205"/>
      <c r="H202" s="86"/>
      <c r="I202" s="86"/>
      <c r="J202" s="67"/>
      <c r="K202" s="67"/>
      <c r="L202" s="67"/>
      <c r="M202" s="67"/>
      <c r="N202" s="67"/>
      <c r="O202" s="67"/>
      <c r="P202" s="67"/>
      <c r="Q202" s="67"/>
    </row>
    <row r="203" spans="2:17" x14ac:dyDescent="0.2">
      <c r="B203" s="86"/>
      <c r="C203" s="86"/>
      <c r="D203" s="205"/>
      <c r="E203" s="86"/>
      <c r="F203" s="86"/>
      <c r="G203" s="205"/>
      <c r="H203" s="86"/>
      <c r="I203" s="86"/>
      <c r="J203" s="67"/>
      <c r="K203" s="67"/>
      <c r="L203" s="67"/>
      <c r="M203" s="67"/>
      <c r="N203" s="67"/>
      <c r="O203" s="67"/>
      <c r="P203" s="67"/>
      <c r="Q203" s="67"/>
    </row>
    <row r="204" spans="2:17" x14ac:dyDescent="0.2">
      <c r="B204" s="86"/>
      <c r="C204" s="86"/>
      <c r="D204" s="205"/>
      <c r="E204" s="86"/>
      <c r="F204" s="86"/>
      <c r="G204" s="205"/>
      <c r="H204" s="86"/>
      <c r="I204" s="86"/>
      <c r="J204" s="67"/>
      <c r="K204" s="67"/>
      <c r="L204" s="67"/>
      <c r="M204" s="67"/>
      <c r="N204" s="67"/>
      <c r="O204" s="67"/>
      <c r="P204" s="67"/>
      <c r="Q204" s="67"/>
    </row>
    <row r="205" spans="2:17" x14ac:dyDescent="0.2">
      <c r="B205" s="86"/>
      <c r="C205" s="86"/>
      <c r="D205" s="205"/>
      <c r="E205" s="86"/>
      <c r="F205" s="86"/>
      <c r="G205" s="205"/>
      <c r="H205" s="86"/>
      <c r="I205" s="86"/>
      <c r="J205" s="67"/>
      <c r="K205" s="67"/>
      <c r="L205" s="67"/>
      <c r="M205" s="67"/>
      <c r="N205" s="67"/>
      <c r="O205" s="67"/>
      <c r="P205" s="67"/>
      <c r="Q205" s="67"/>
    </row>
    <row r="206" spans="2:17" x14ac:dyDescent="0.2">
      <c r="B206" s="86"/>
      <c r="C206" s="86"/>
      <c r="D206" s="205"/>
      <c r="E206" s="86"/>
      <c r="F206" s="86"/>
      <c r="G206" s="205"/>
      <c r="H206" s="86"/>
      <c r="I206" s="86"/>
      <c r="J206" s="67"/>
      <c r="K206" s="67"/>
      <c r="L206" s="67"/>
      <c r="M206" s="67"/>
      <c r="N206" s="67"/>
      <c r="O206" s="67"/>
      <c r="P206" s="67"/>
      <c r="Q206" s="67"/>
    </row>
    <row r="207" spans="2:17" x14ac:dyDescent="0.2">
      <c r="B207" s="86"/>
      <c r="C207" s="86"/>
      <c r="D207" s="205"/>
      <c r="E207" s="86"/>
      <c r="F207" s="86"/>
      <c r="G207" s="205"/>
      <c r="H207" s="86"/>
      <c r="I207" s="86"/>
      <c r="J207" s="67"/>
      <c r="K207" s="67"/>
      <c r="L207" s="67"/>
      <c r="M207" s="67"/>
      <c r="N207" s="67"/>
      <c r="O207" s="67"/>
      <c r="P207" s="67"/>
      <c r="Q207" s="67"/>
    </row>
    <row r="208" spans="2:17" x14ac:dyDescent="0.2">
      <c r="B208" s="86"/>
      <c r="C208" s="86"/>
      <c r="D208" s="205"/>
      <c r="E208" s="86"/>
      <c r="F208" s="86"/>
      <c r="G208" s="205"/>
      <c r="H208" s="86"/>
      <c r="I208" s="86"/>
      <c r="J208" s="67"/>
      <c r="K208" s="67"/>
      <c r="L208" s="67"/>
      <c r="M208" s="67"/>
      <c r="N208" s="67"/>
      <c r="O208" s="67"/>
      <c r="P208" s="67"/>
      <c r="Q208" s="67"/>
    </row>
    <row r="209" spans="2:17" x14ac:dyDescent="0.2">
      <c r="B209" s="86"/>
      <c r="C209" s="86"/>
      <c r="D209" s="205"/>
      <c r="E209" s="86"/>
      <c r="F209" s="86"/>
      <c r="G209" s="205"/>
      <c r="H209" s="86"/>
      <c r="I209" s="86"/>
      <c r="J209" s="67"/>
      <c r="K209" s="67"/>
      <c r="L209" s="67"/>
      <c r="M209" s="67"/>
      <c r="N209" s="67"/>
      <c r="O209" s="67"/>
      <c r="P209" s="67"/>
      <c r="Q209" s="67"/>
    </row>
    <row r="210" spans="2:17" x14ac:dyDescent="0.2">
      <c r="B210" s="86"/>
      <c r="C210" s="86"/>
      <c r="D210" s="205"/>
      <c r="E210" s="86"/>
      <c r="F210" s="86"/>
      <c r="G210" s="205"/>
      <c r="H210" s="86"/>
      <c r="I210" s="86"/>
      <c r="J210" s="67"/>
      <c r="K210" s="67"/>
      <c r="L210" s="67"/>
      <c r="M210" s="67"/>
      <c r="N210" s="67"/>
      <c r="O210" s="67"/>
      <c r="P210" s="67"/>
      <c r="Q210" s="67"/>
    </row>
    <row r="211" spans="2:17" x14ac:dyDescent="0.2">
      <c r="B211" s="86"/>
      <c r="C211" s="86"/>
      <c r="D211" s="205"/>
      <c r="E211" s="86"/>
      <c r="F211" s="86"/>
      <c r="G211" s="205"/>
      <c r="H211" s="86"/>
      <c r="I211" s="86"/>
      <c r="J211" s="67"/>
      <c r="K211" s="67"/>
      <c r="L211" s="67"/>
      <c r="M211" s="67"/>
      <c r="N211" s="67"/>
      <c r="O211" s="67"/>
      <c r="P211" s="67"/>
      <c r="Q211" s="67"/>
    </row>
    <row r="212" spans="2:17" x14ac:dyDescent="0.2">
      <c r="B212" s="86"/>
      <c r="C212" s="86"/>
      <c r="D212" s="205"/>
      <c r="E212" s="86"/>
      <c r="F212" s="86"/>
      <c r="G212" s="205"/>
      <c r="H212" s="86"/>
      <c r="I212" s="86"/>
      <c r="J212" s="67"/>
      <c r="K212" s="67"/>
      <c r="L212" s="67"/>
      <c r="M212" s="67"/>
      <c r="N212" s="67"/>
      <c r="O212" s="67"/>
      <c r="P212" s="67"/>
      <c r="Q212" s="67"/>
    </row>
    <row r="213" spans="2:17" x14ac:dyDescent="0.2">
      <c r="B213" s="86"/>
      <c r="C213" s="86"/>
      <c r="D213" s="205"/>
      <c r="E213" s="86"/>
      <c r="F213" s="86"/>
      <c r="G213" s="205"/>
      <c r="H213" s="86"/>
      <c r="I213" s="86"/>
      <c r="J213" s="67"/>
      <c r="K213" s="67"/>
      <c r="L213" s="67"/>
      <c r="M213" s="67"/>
      <c r="N213" s="67"/>
      <c r="O213" s="67"/>
      <c r="P213" s="67"/>
      <c r="Q213" s="67"/>
    </row>
    <row r="214" spans="2:17" x14ac:dyDescent="0.2">
      <c r="B214" s="86"/>
      <c r="C214" s="86"/>
      <c r="D214" s="205"/>
      <c r="E214" s="86"/>
      <c r="F214" s="86"/>
      <c r="G214" s="205"/>
      <c r="H214" s="86"/>
      <c r="I214" s="86"/>
      <c r="J214" s="67"/>
      <c r="K214" s="67"/>
      <c r="L214" s="67"/>
      <c r="M214" s="67"/>
      <c r="N214" s="67"/>
      <c r="O214" s="67"/>
      <c r="P214" s="67"/>
      <c r="Q214" s="67"/>
    </row>
    <row r="215" spans="2:17" x14ac:dyDescent="0.2">
      <c r="B215" s="86"/>
      <c r="C215" s="86"/>
      <c r="D215" s="205"/>
      <c r="E215" s="86"/>
      <c r="F215" s="86"/>
      <c r="G215" s="205"/>
      <c r="H215" s="86"/>
      <c r="I215" s="86"/>
      <c r="J215" s="67"/>
      <c r="K215" s="67"/>
      <c r="L215" s="67"/>
      <c r="M215" s="67"/>
      <c r="N215" s="67"/>
      <c r="O215" s="67"/>
      <c r="P215" s="67"/>
      <c r="Q215" s="67"/>
    </row>
    <row r="216" spans="2:17" x14ac:dyDescent="0.2">
      <c r="B216" s="86"/>
      <c r="C216" s="86"/>
      <c r="D216" s="205"/>
      <c r="E216" s="86"/>
      <c r="F216" s="86"/>
      <c r="G216" s="205"/>
      <c r="H216" s="86"/>
      <c r="I216" s="86"/>
      <c r="J216" s="67"/>
      <c r="K216" s="67"/>
      <c r="L216" s="67"/>
      <c r="M216" s="67"/>
      <c r="N216" s="67"/>
      <c r="O216" s="67"/>
      <c r="P216" s="67"/>
      <c r="Q216" s="67"/>
    </row>
    <row r="217" spans="2:17" x14ac:dyDescent="0.2">
      <c r="B217" s="86"/>
      <c r="C217" s="86"/>
      <c r="D217" s="205"/>
      <c r="E217" s="86"/>
      <c r="F217" s="86"/>
      <c r="G217" s="205"/>
      <c r="H217" s="86"/>
      <c r="I217" s="86"/>
      <c r="J217" s="67"/>
      <c r="K217" s="67"/>
      <c r="L217" s="67"/>
      <c r="M217" s="67"/>
      <c r="N217" s="67"/>
      <c r="O217" s="67"/>
      <c r="P217" s="67"/>
      <c r="Q217" s="67"/>
    </row>
    <row r="218" spans="2:17" x14ac:dyDescent="0.2">
      <c r="B218" s="86"/>
      <c r="C218" s="86"/>
      <c r="D218" s="205"/>
      <c r="E218" s="86"/>
      <c r="F218" s="86"/>
      <c r="G218" s="205"/>
      <c r="H218" s="86"/>
      <c r="I218" s="86"/>
      <c r="J218" s="67"/>
      <c r="K218" s="67"/>
      <c r="L218" s="67"/>
      <c r="M218" s="67"/>
      <c r="N218" s="67"/>
      <c r="O218" s="67"/>
      <c r="P218" s="67"/>
      <c r="Q218" s="67"/>
    </row>
    <row r="219" spans="2:17" x14ac:dyDescent="0.2">
      <c r="B219" s="86"/>
      <c r="C219" s="86"/>
      <c r="D219" s="205"/>
      <c r="E219" s="86"/>
      <c r="F219" s="86"/>
      <c r="G219" s="205"/>
      <c r="H219" s="86"/>
      <c r="I219" s="86"/>
      <c r="J219" s="67"/>
      <c r="K219" s="67"/>
      <c r="L219" s="67"/>
      <c r="M219" s="67"/>
      <c r="N219" s="67"/>
      <c r="O219" s="67"/>
      <c r="P219" s="67"/>
      <c r="Q219" s="67"/>
    </row>
    <row r="220" spans="2:17" x14ac:dyDescent="0.2">
      <c r="B220" s="86"/>
      <c r="C220" s="86"/>
      <c r="D220" s="205"/>
      <c r="E220" s="86"/>
      <c r="F220" s="86"/>
      <c r="G220" s="205"/>
      <c r="H220" s="86"/>
      <c r="I220" s="86"/>
      <c r="J220" s="67"/>
      <c r="K220" s="67"/>
      <c r="L220" s="67"/>
      <c r="M220" s="67"/>
      <c r="N220" s="67"/>
      <c r="O220" s="67"/>
      <c r="P220" s="67"/>
      <c r="Q220" s="67"/>
    </row>
    <row r="221" spans="2:17" x14ac:dyDescent="0.2">
      <c r="B221" s="86"/>
      <c r="C221" s="86"/>
      <c r="D221" s="205"/>
      <c r="E221" s="86"/>
      <c r="F221" s="86"/>
      <c r="G221" s="205"/>
      <c r="H221" s="86"/>
      <c r="I221" s="86"/>
      <c r="J221" s="67"/>
      <c r="K221" s="67"/>
      <c r="L221" s="67"/>
      <c r="M221" s="67"/>
      <c r="N221" s="67"/>
      <c r="O221" s="67"/>
      <c r="P221" s="67"/>
      <c r="Q221" s="67"/>
    </row>
    <row r="222" spans="2:17" x14ac:dyDescent="0.2">
      <c r="B222" s="86"/>
      <c r="C222" s="86"/>
      <c r="D222" s="205"/>
      <c r="E222" s="86"/>
      <c r="F222" s="86"/>
      <c r="G222" s="205"/>
      <c r="H222" s="86"/>
      <c r="I222" s="86"/>
      <c r="J222" s="67"/>
      <c r="K222" s="67"/>
      <c r="L222" s="67"/>
      <c r="M222" s="67"/>
      <c r="N222" s="67"/>
      <c r="O222" s="67"/>
      <c r="P222" s="67"/>
      <c r="Q222" s="67"/>
    </row>
    <row r="223" spans="2:17" x14ac:dyDescent="0.2">
      <c r="B223" s="86"/>
      <c r="C223" s="86"/>
      <c r="D223" s="205"/>
      <c r="E223" s="86"/>
      <c r="F223" s="86"/>
      <c r="G223" s="205"/>
      <c r="H223" s="86"/>
      <c r="I223" s="86"/>
      <c r="J223" s="67"/>
      <c r="K223" s="67"/>
      <c r="L223" s="67"/>
      <c r="M223" s="67"/>
      <c r="N223" s="67"/>
      <c r="O223" s="67"/>
      <c r="P223" s="67"/>
      <c r="Q223" s="67"/>
    </row>
    <row r="224" spans="2:17" x14ac:dyDescent="0.2">
      <c r="B224" s="86"/>
      <c r="C224" s="86"/>
      <c r="D224" s="205"/>
      <c r="E224" s="86"/>
      <c r="F224" s="86"/>
      <c r="G224" s="205"/>
      <c r="H224" s="86"/>
      <c r="I224" s="86"/>
      <c r="J224" s="67"/>
      <c r="K224" s="67"/>
      <c r="L224" s="67"/>
      <c r="M224" s="67"/>
      <c r="N224" s="67"/>
      <c r="O224" s="67"/>
      <c r="P224" s="67"/>
      <c r="Q224" s="67"/>
    </row>
    <row r="225" spans="2:17" x14ac:dyDescent="0.2">
      <c r="B225" s="86"/>
      <c r="C225" s="86"/>
      <c r="D225" s="205"/>
      <c r="E225" s="86"/>
      <c r="F225" s="86"/>
      <c r="G225" s="205"/>
      <c r="H225" s="86"/>
      <c r="I225" s="86"/>
      <c r="J225" s="67"/>
      <c r="K225" s="67"/>
      <c r="L225" s="67"/>
      <c r="M225" s="67"/>
      <c r="N225" s="67"/>
      <c r="O225" s="67"/>
      <c r="P225" s="67"/>
      <c r="Q225" s="67"/>
    </row>
    <row r="226" spans="2:17" x14ac:dyDescent="0.2">
      <c r="B226" s="86"/>
      <c r="C226" s="86"/>
      <c r="D226" s="205"/>
      <c r="E226" s="86"/>
      <c r="F226" s="86"/>
      <c r="G226" s="205"/>
      <c r="H226" s="86"/>
      <c r="I226" s="86"/>
      <c r="J226" s="67"/>
      <c r="K226" s="67"/>
      <c r="L226" s="67"/>
      <c r="M226" s="67"/>
      <c r="N226" s="67"/>
      <c r="O226" s="67"/>
      <c r="P226" s="67"/>
      <c r="Q226" s="67"/>
    </row>
    <row r="227" spans="2:17" x14ac:dyDescent="0.2">
      <c r="B227" s="86"/>
      <c r="C227" s="86"/>
      <c r="D227" s="205"/>
      <c r="E227" s="86"/>
      <c r="F227" s="86"/>
      <c r="G227" s="205"/>
      <c r="H227" s="86"/>
      <c r="I227" s="86"/>
      <c r="J227" s="67"/>
      <c r="K227" s="67"/>
      <c r="L227" s="67"/>
      <c r="M227" s="67"/>
      <c r="N227" s="67"/>
      <c r="O227" s="67"/>
      <c r="P227" s="67"/>
      <c r="Q227" s="67"/>
    </row>
    <row r="228" spans="2:17" x14ac:dyDescent="0.2">
      <c r="B228" s="86"/>
      <c r="C228" s="86"/>
      <c r="D228" s="205"/>
      <c r="E228" s="86"/>
      <c r="F228" s="86"/>
      <c r="G228" s="205"/>
      <c r="H228" s="86"/>
      <c r="I228" s="86"/>
      <c r="J228" s="67"/>
      <c r="K228" s="67"/>
      <c r="L228" s="67"/>
      <c r="M228" s="67"/>
      <c r="N228" s="67"/>
      <c r="O228" s="67"/>
      <c r="P228" s="67"/>
      <c r="Q228" s="67"/>
    </row>
    <row r="229" spans="2:17" x14ac:dyDescent="0.2">
      <c r="B229" s="86"/>
      <c r="C229" s="86"/>
      <c r="D229" s="205"/>
      <c r="E229" s="86"/>
      <c r="F229" s="86"/>
      <c r="G229" s="205"/>
      <c r="H229" s="86"/>
      <c r="I229" s="86"/>
      <c r="J229" s="67"/>
      <c r="K229" s="67"/>
      <c r="L229" s="67"/>
      <c r="M229" s="67"/>
      <c r="N229" s="67"/>
      <c r="O229" s="67"/>
      <c r="P229" s="67"/>
      <c r="Q229" s="67"/>
    </row>
    <row r="230" spans="2:17" x14ac:dyDescent="0.2">
      <c r="B230" s="86"/>
      <c r="C230" s="86"/>
      <c r="D230" s="205"/>
      <c r="E230" s="86"/>
      <c r="F230" s="86"/>
      <c r="G230" s="205"/>
      <c r="H230" s="86"/>
      <c r="I230" s="86"/>
      <c r="J230" s="67"/>
      <c r="K230" s="67"/>
      <c r="L230" s="67"/>
      <c r="M230" s="67"/>
      <c r="N230" s="67"/>
      <c r="O230" s="67"/>
      <c r="P230" s="67"/>
      <c r="Q230" s="67"/>
    </row>
    <row r="231" spans="2:17" x14ac:dyDescent="0.2">
      <c r="B231" s="86"/>
      <c r="C231" s="86"/>
      <c r="D231" s="205"/>
      <c r="E231" s="86"/>
      <c r="F231" s="86"/>
      <c r="G231" s="205"/>
      <c r="H231" s="86"/>
      <c r="I231" s="86"/>
      <c r="J231" s="67"/>
      <c r="K231" s="67"/>
      <c r="L231" s="67"/>
      <c r="M231" s="67"/>
      <c r="N231" s="67"/>
      <c r="O231" s="67"/>
      <c r="P231" s="67"/>
      <c r="Q231" s="67"/>
    </row>
    <row r="232" spans="2:17" x14ac:dyDescent="0.2">
      <c r="B232" s="86"/>
      <c r="C232" s="86"/>
      <c r="D232" s="205"/>
      <c r="E232" s="86"/>
      <c r="F232" s="86"/>
      <c r="G232" s="205"/>
      <c r="H232" s="86"/>
      <c r="I232" s="86"/>
      <c r="J232" s="67"/>
      <c r="K232" s="67"/>
      <c r="L232" s="67"/>
      <c r="M232" s="67"/>
      <c r="N232" s="67"/>
      <c r="O232" s="67"/>
      <c r="P232" s="67"/>
      <c r="Q232" s="67"/>
    </row>
    <row r="233" spans="2:17" x14ac:dyDescent="0.2">
      <c r="B233" s="86"/>
      <c r="C233" s="86"/>
      <c r="D233" s="205"/>
      <c r="E233" s="86"/>
      <c r="F233" s="86"/>
      <c r="G233" s="205"/>
      <c r="H233" s="86"/>
      <c r="I233" s="86"/>
      <c r="J233" s="67"/>
      <c r="K233" s="67"/>
      <c r="L233" s="67"/>
      <c r="M233" s="67"/>
      <c r="N233" s="67"/>
      <c r="O233" s="67"/>
      <c r="P233" s="67"/>
      <c r="Q233" s="67"/>
    </row>
    <row r="234" spans="2:17" x14ac:dyDescent="0.2">
      <c r="B234" s="86"/>
      <c r="C234" s="86"/>
      <c r="D234" s="205"/>
      <c r="E234" s="86"/>
      <c r="F234" s="86"/>
      <c r="G234" s="205"/>
      <c r="H234" s="86"/>
      <c r="I234" s="86"/>
      <c r="J234" s="67"/>
      <c r="K234" s="67"/>
      <c r="L234" s="67"/>
      <c r="M234" s="67"/>
      <c r="N234" s="67"/>
      <c r="O234" s="67"/>
      <c r="P234" s="67"/>
      <c r="Q234" s="67"/>
    </row>
    <row r="235" spans="2:17" x14ac:dyDescent="0.2">
      <c r="B235" s="86"/>
      <c r="C235" s="86"/>
      <c r="D235" s="205"/>
      <c r="E235" s="86"/>
      <c r="F235" s="86"/>
      <c r="G235" s="205"/>
      <c r="H235" s="86"/>
      <c r="I235" s="86"/>
      <c r="J235" s="67"/>
      <c r="K235" s="67"/>
      <c r="L235" s="67"/>
      <c r="M235" s="67"/>
      <c r="N235" s="67"/>
      <c r="O235" s="67"/>
      <c r="P235" s="67"/>
      <c r="Q235" s="67"/>
    </row>
    <row r="236" spans="2:17" x14ac:dyDescent="0.2">
      <c r="B236" s="86"/>
      <c r="C236" s="86"/>
      <c r="D236" s="205"/>
      <c r="E236" s="86"/>
      <c r="F236" s="86"/>
      <c r="G236" s="205"/>
      <c r="H236" s="86"/>
      <c r="I236" s="86"/>
      <c r="J236" s="67"/>
      <c r="K236" s="67"/>
      <c r="L236" s="67"/>
      <c r="M236" s="67"/>
      <c r="N236" s="67"/>
      <c r="O236" s="67"/>
      <c r="P236" s="67"/>
      <c r="Q236" s="67"/>
    </row>
    <row r="237" spans="2:17" x14ac:dyDescent="0.2">
      <c r="B237" s="86"/>
      <c r="C237" s="86"/>
      <c r="D237" s="205"/>
      <c r="E237" s="86"/>
      <c r="F237" s="86"/>
      <c r="G237" s="205"/>
      <c r="H237" s="86"/>
      <c r="I237" s="86"/>
      <c r="J237" s="67"/>
      <c r="K237" s="67"/>
      <c r="L237" s="67"/>
      <c r="M237" s="67"/>
      <c r="N237" s="67"/>
      <c r="O237" s="67"/>
      <c r="P237" s="67"/>
      <c r="Q237" s="67"/>
    </row>
    <row r="238" spans="2:17" x14ac:dyDescent="0.2">
      <c r="B238" s="86"/>
      <c r="C238" s="86"/>
      <c r="D238" s="205"/>
      <c r="E238" s="86"/>
      <c r="F238" s="86"/>
      <c r="G238" s="205"/>
      <c r="H238" s="86"/>
      <c r="I238" s="86"/>
      <c r="J238" s="67"/>
      <c r="K238" s="67"/>
      <c r="L238" s="67"/>
      <c r="M238" s="67"/>
      <c r="N238" s="67"/>
      <c r="O238" s="67"/>
      <c r="P238" s="67"/>
      <c r="Q238" s="67"/>
    </row>
    <row r="239" spans="2:17" x14ac:dyDescent="0.2">
      <c r="B239" s="86"/>
      <c r="C239" s="86"/>
      <c r="D239" s="205"/>
      <c r="E239" s="86"/>
      <c r="F239" s="86"/>
      <c r="G239" s="205"/>
      <c r="H239" s="86"/>
      <c r="I239" s="86"/>
      <c r="J239" s="67"/>
      <c r="K239" s="67"/>
      <c r="L239" s="67"/>
      <c r="M239" s="67"/>
      <c r="N239" s="67"/>
      <c r="O239" s="67"/>
      <c r="P239" s="67"/>
      <c r="Q239" s="67"/>
    </row>
    <row r="240" spans="2:17" x14ac:dyDescent="0.2">
      <c r="B240" s="86"/>
      <c r="C240" s="86"/>
      <c r="D240" s="205"/>
      <c r="E240" s="86"/>
      <c r="F240" s="86"/>
      <c r="G240" s="205"/>
      <c r="H240" s="86"/>
      <c r="I240" s="86"/>
      <c r="J240" s="67"/>
      <c r="K240" s="67"/>
      <c r="L240" s="67"/>
      <c r="M240" s="67"/>
      <c r="N240" s="67"/>
      <c r="O240" s="67"/>
      <c r="P240" s="67"/>
      <c r="Q240" s="67"/>
    </row>
    <row r="241" spans="2:17" x14ac:dyDescent="0.2">
      <c r="B241" s="86"/>
      <c r="C241" s="86"/>
      <c r="D241" s="205"/>
      <c r="E241" s="86"/>
      <c r="F241" s="86"/>
      <c r="G241" s="205"/>
      <c r="H241" s="86"/>
      <c r="I241" s="86"/>
      <c r="J241" s="67"/>
      <c r="K241" s="67"/>
      <c r="L241" s="67"/>
      <c r="M241" s="67"/>
      <c r="N241" s="67"/>
      <c r="O241" s="67"/>
      <c r="P241" s="67"/>
      <c r="Q241" s="67"/>
    </row>
    <row r="242" spans="2:17" x14ac:dyDescent="0.2">
      <c r="B242" s="86"/>
      <c r="C242" s="86"/>
      <c r="D242" s="205"/>
      <c r="E242" s="86"/>
      <c r="F242" s="86"/>
      <c r="G242" s="205"/>
      <c r="H242" s="86"/>
      <c r="I242" s="86"/>
      <c r="J242" s="67"/>
      <c r="K242" s="67"/>
      <c r="L242" s="67"/>
      <c r="M242" s="67"/>
      <c r="N242" s="67"/>
      <c r="O242" s="67"/>
      <c r="P242" s="67"/>
      <c r="Q242" s="67"/>
    </row>
    <row r="243" spans="2:17" x14ac:dyDescent="0.2">
      <c r="B243" s="86"/>
      <c r="C243" s="86"/>
      <c r="D243" s="205"/>
      <c r="E243" s="86"/>
      <c r="F243" s="86"/>
      <c r="G243" s="205"/>
      <c r="H243" s="86"/>
      <c r="I243" s="86"/>
      <c r="J243" s="67"/>
      <c r="K243" s="67"/>
      <c r="L243" s="67"/>
      <c r="M243" s="67"/>
      <c r="N243" s="67"/>
      <c r="O243" s="67"/>
      <c r="P243" s="67"/>
      <c r="Q243" s="67"/>
    </row>
    <row r="244" spans="2:17" x14ac:dyDescent="0.2">
      <c r="B244" s="86"/>
      <c r="C244" s="86"/>
      <c r="D244" s="205"/>
      <c r="E244" s="86"/>
      <c r="F244" s="86"/>
      <c r="G244" s="205"/>
      <c r="H244" s="86"/>
      <c r="I244" s="86"/>
      <c r="J244" s="67"/>
      <c r="K244" s="67"/>
      <c r="L244" s="67"/>
      <c r="M244" s="67"/>
      <c r="N244" s="67"/>
      <c r="O244" s="67"/>
      <c r="P244" s="67"/>
      <c r="Q244" s="67"/>
    </row>
    <row r="245" spans="2:17" x14ac:dyDescent="0.2">
      <c r="B245" s="86"/>
      <c r="C245" s="86"/>
      <c r="D245" s="205"/>
      <c r="E245" s="86"/>
      <c r="F245" s="86"/>
      <c r="G245" s="205"/>
      <c r="H245" s="86"/>
      <c r="I245" s="86"/>
      <c r="J245" s="67"/>
      <c r="K245" s="67"/>
      <c r="L245" s="67"/>
      <c r="M245" s="67"/>
      <c r="N245" s="67"/>
      <c r="O245" s="67"/>
      <c r="P245" s="67"/>
      <c r="Q245" s="67"/>
    </row>
    <row r="246" spans="2:17" x14ac:dyDescent="0.2">
      <c r="B246" s="86"/>
      <c r="C246" s="86"/>
      <c r="D246" s="205"/>
      <c r="E246" s="86"/>
      <c r="F246" s="86"/>
      <c r="G246" s="205"/>
      <c r="H246" s="86"/>
      <c r="I246" s="86"/>
      <c r="J246" s="67"/>
      <c r="K246" s="67"/>
      <c r="L246" s="67"/>
      <c r="M246" s="67"/>
      <c r="N246" s="67"/>
      <c r="O246" s="67"/>
      <c r="P246" s="67"/>
      <c r="Q246" s="67"/>
    </row>
    <row r="247" spans="2:17" x14ac:dyDescent="0.2">
      <c r="B247" s="86"/>
      <c r="C247" s="86"/>
      <c r="D247" s="205"/>
      <c r="E247" s="86"/>
      <c r="F247" s="86"/>
      <c r="G247" s="205"/>
      <c r="H247" s="86"/>
      <c r="I247" s="86"/>
      <c r="J247" s="67"/>
      <c r="K247" s="67"/>
      <c r="L247" s="67"/>
      <c r="M247" s="67"/>
      <c r="N247" s="67"/>
      <c r="O247" s="67"/>
      <c r="P247" s="67"/>
      <c r="Q247" s="67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50" bestFit="1" customWidth="1"/>
    <col min="2" max="2" width="14.28515625" style="69" customWidth="1"/>
    <col min="3" max="3" width="15.140625" style="69" customWidth="1"/>
    <col min="4" max="4" width="10.28515625" style="185" customWidth="1"/>
    <col min="5" max="5" width="8.85546875" style="50" hidden="1" customWidth="1"/>
    <col min="6" max="16384" width="9.140625" style="50"/>
  </cols>
  <sheetData>
    <row r="2" spans="1:20" ht="39" customHeight="1" x14ac:dyDescent="0.3">
      <c r="A2" s="286" t="s">
        <v>16</v>
      </c>
      <c r="B2" s="3"/>
      <c r="C2" s="3"/>
      <c r="D2" s="3"/>
      <c r="E2" s="3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x14ac:dyDescent="0.2">
      <c r="A3" s="167"/>
    </row>
    <row r="4" spans="1:20" s="157" customFormat="1" x14ac:dyDescent="0.2">
      <c r="B4" s="228"/>
      <c r="C4" s="228"/>
      <c r="D4" s="101" t="str">
        <f>VALVAL</f>
        <v>тис. одиниць</v>
      </c>
    </row>
    <row r="5" spans="1:20" s="152" customFormat="1" x14ac:dyDescent="0.2">
      <c r="A5" s="53"/>
      <c r="B5" s="25" t="s">
        <v>173</v>
      </c>
      <c r="C5" s="25" t="s">
        <v>3</v>
      </c>
      <c r="D5" s="127" t="s">
        <v>67</v>
      </c>
      <c r="E5" s="183" t="s">
        <v>162</v>
      </c>
    </row>
    <row r="6" spans="1:20" s="107" customFormat="1" ht="15" x14ac:dyDescent="0.2">
      <c r="A6" s="44" t="s">
        <v>172</v>
      </c>
      <c r="B6" s="151">
        <f t="shared" ref="B6:D6" si="0">SUM(B$7+ B$8+ B$9)</f>
        <v>65410291.921960004</v>
      </c>
      <c r="C6" s="151">
        <f t="shared" si="0"/>
        <v>1645184552.6491001</v>
      </c>
      <c r="D6" s="38">
        <f t="shared" si="0"/>
        <v>0.99999899999999997</v>
      </c>
      <c r="E6" s="221" t="s">
        <v>7</v>
      </c>
    </row>
    <row r="7" spans="1:20" s="118" customFormat="1" x14ac:dyDescent="0.2">
      <c r="A7" s="229" t="s">
        <v>79</v>
      </c>
      <c r="B7" s="131">
        <v>6655913.4057600005</v>
      </c>
      <c r="C7" s="131">
        <v>167407996.46623999</v>
      </c>
      <c r="D7" s="18">
        <v>0.101756</v>
      </c>
      <c r="E7" s="30" t="s">
        <v>131</v>
      </c>
    </row>
    <row r="8" spans="1:20" s="118" customFormat="1" x14ac:dyDescent="0.2">
      <c r="A8" s="229" t="s">
        <v>61</v>
      </c>
      <c r="B8" s="131">
        <v>25983681.666990001</v>
      </c>
      <c r="C8" s="131">
        <v>653535559.05874002</v>
      </c>
      <c r="D8" s="18">
        <v>0.39724100000000001</v>
      </c>
      <c r="E8" s="30" t="s">
        <v>131</v>
      </c>
    </row>
    <row r="9" spans="1:20" s="118" customFormat="1" x14ac:dyDescent="0.2">
      <c r="A9" s="229" t="s">
        <v>5</v>
      </c>
      <c r="B9" s="131">
        <v>32770696.849210002</v>
      </c>
      <c r="C9" s="131">
        <v>824240997.12412</v>
      </c>
      <c r="D9" s="18">
        <v>0.50100199999999995</v>
      </c>
      <c r="E9" s="30" t="s">
        <v>131</v>
      </c>
    </row>
    <row r="10" spans="1:20" x14ac:dyDescent="0.2">
      <c r="B10" s="86"/>
      <c r="C10" s="86"/>
      <c r="D10" s="205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</row>
    <row r="11" spans="1:20" x14ac:dyDescent="0.2">
      <c r="B11" s="86"/>
      <c r="C11" s="86"/>
      <c r="D11" s="205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</row>
    <row r="12" spans="1:20" x14ac:dyDescent="0.2">
      <c r="B12" s="86"/>
      <c r="C12" s="86"/>
      <c r="D12" s="205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</row>
    <row r="13" spans="1:20" x14ac:dyDescent="0.2">
      <c r="B13" s="86"/>
      <c r="C13" s="86"/>
      <c r="D13" s="205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</row>
    <row r="14" spans="1:20" x14ac:dyDescent="0.2">
      <c r="B14" s="86"/>
      <c r="C14" s="86"/>
      <c r="D14" s="205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</row>
    <row r="15" spans="1:20" x14ac:dyDescent="0.2">
      <c r="B15" s="86"/>
      <c r="C15" s="86"/>
      <c r="D15" s="205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</row>
    <row r="16" spans="1:20" x14ac:dyDescent="0.2">
      <c r="B16" s="86"/>
      <c r="C16" s="86"/>
      <c r="D16" s="205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</row>
    <row r="17" spans="2:18" x14ac:dyDescent="0.2">
      <c r="B17" s="86"/>
      <c r="C17" s="86"/>
      <c r="D17" s="205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</row>
    <row r="18" spans="2:18" x14ac:dyDescent="0.2">
      <c r="B18" s="86"/>
      <c r="C18" s="86"/>
      <c r="D18" s="205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</row>
    <row r="19" spans="2:18" x14ac:dyDescent="0.2">
      <c r="B19" s="86"/>
      <c r="C19" s="86"/>
      <c r="D19" s="205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</row>
    <row r="20" spans="2:18" x14ac:dyDescent="0.2">
      <c r="B20" s="86"/>
      <c r="C20" s="86"/>
      <c r="D20" s="205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</row>
    <row r="21" spans="2:18" x14ac:dyDescent="0.2">
      <c r="B21" s="86"/>
      <c r="C21" s="86"/>
      <c r="D21" s="205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</row>
    <row r="22" spans="2:18" x14ac:dyDescent="0.2">
      <c r="B22" s="86"/>
      <c r="C22" s="86"/>
      <c r="D22" s="205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</row>
    <row r="23" spans="2:18" x14ac:dyDescent="0.2">
      <c r="B23" s="86"/>
      <c r="C23" s="86"/>
      <c r="D23" s="205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</row>
    <row r="24" spans="2:18" x14ac:dyDescent="0.2">
      <c r="B24" s="86"/>
      <c r="C24" s="86"/>
      <c r="D24" s="205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</row>
    <row r="25" spans="2:18" x14ac:dyDescent="0.2">
      <c r="B25" s="86"/>
      <c r="C25" s="86"/>
      <c r="D25" s="205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</row>
    <row r="26" spans="2:18" x14ac:dyDescent="0.2">
      <c r="B26" s="86"/>
      <c r="C26" s="86"/>
      <c r="D26" s="205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</row>
    <row r="27" spans="2:18" x14ac:dyDescent="0.2">
      <c r="B27" s="86"/>
      <c r="C27" s="86"/>
      <c r="D27" s="205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</row>
    <row r="28" spans="2:18" x14ac:dyDescent="0.2">
      <c r="B28" s="86"/>
      <c r="C28" s="86"/>
      <c r="D28" s="205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</row>
    <row r="29" spans="2:18" x14ac:dyDescent="0.2">
      <c r="B29" s="86"/>
      <c r="C29" s="86"/>
      <c r="D29" s="205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</row>
    <row r="30" spans="2:18" x14ac:dyDescent="0.2">
      <c r="B30" s="86"/>
      <c r="C30" s="86"/>
      <c r="D30" s="205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</row>
    <row r="31" spans="2:18" x14ac:dyDescent="0.2">
      <c r="B31" s="86"/>
      <c r="C31" s="86"/>
      <c r="D31" s="205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</row>
    <row r="32" spans="2:18" x14ac:dyDescent="0.2">
      <c r="B32" s="86"/>
      <c r="C32" s="86"/>
      <c r="D32" s="205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</row>
    <row r="33" spans="2:18" x14ac:dyDescent="0.2">
      <c r="B33" s="86"/>
      <c r="C33" s="86"/>
      <c r="D33" s="205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</row>
    <row r="34" spans="2:18" x14ac:dyDescent="0.2">
      <c r="B34" s="86"/>
      <c r="C34" s="86"/>
      <c r="D34" s="205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</row>
    <row r="35" spans="2:18" x14ac:dyDescent="0.2">
      <c r="B35" s="86"/>
      <c r="C35" s="86"/>
      <c r="D35" s="205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</row>
    <row r="36" spans="2:18" x14ac:dyDescent="0.2">
      <c r="B36" s="86"/>
      <c r="C36" s="86"/>
      <c r="D36" s="205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</row>
    <row r="37" spans="2:18" x14ac:dyDescent="0.2">
      <c r="B37" s="86"/>
      <c r="C37" s="86"/>
      <c r="D37" s="205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</row>
    <row r="38" spans="2:18" x14ac:dyDescent="0.2">
      <c r="B38" s="86"/>
      <c r="C38" s="86"/>
      <c r="D38" s="205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</row>
    <row r="39" spans="2:18" x14ac:dyDescent="0.2">
      <c r="B39" s="86"/>
      <c r="C39" s="86"/>
      <c r="D39" s="205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</row>
    <row r="40" spans="2:18" x14ac:dyDescent="0.2">
      <c r="B40" s="86"/>
      <c r="C40" s="86"/>
      <c r="D40" s="205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</row>
    <row r="41" spans="2:18" x14ac:dyDescent="0.2">
      <c r="B41" s="86"/>
      <c r="C41" s="86"/>
      <c r="D41" s="205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</row>
    <row r="42" spans="2:18" x14ac:dyDescent="0.2">
      <c r="B42" s="86"/>
      <c r="C42" s="86"/>
      <c r="D42" s="205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</row>
    <row r="43" spans="2:18" x14ac:dyDescent="0.2">
      <c r="B43" s="86"/>
      <c r="C43" s="86"/>
      <c r="D43" s="205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</row>
    <row r="44" spans="2:18" x14ac:dyDescent="0.2">
      <c r="B44" s="86"/>
      <c r="C44" s="86"/>
      <c r="D44" s="205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</row>
    <row r="45" spans="2:18" x14ac:dyDescent="0.2">
      <c r="B45" s="86"/>
      <c r="C45" s="86"/>
      <c r="D45" s="205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</row>
    <row r="46" spans="2:18" x14ac:dyDescent="0.2">
      <c r="B46" s="86"/>
      <c r="C46" s="86"/>
      <c r="D46" s="205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</row>
    <row r="47" spans="2:18" x14ac:dyDescent="0.2">
      <c r="B47" s="86"/>
      <c r="C47" s="86"/>
      <c r="D47" s="205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</row>
    <row r="48" spans="2:18" x14ac:dyDescent="0.2">
      <c r="B48" s="86"/>
      <c r="C48" s="86"/>
      <c r="D48" s="205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</row>
    <row r="49" spans="2:18" x14ac:dyDescent="0.2">
      <c r="B49" s="86"/>
      <c r="C49" s="86"/>
      <c r="D49" s="205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</row>
    <row r="50" spans="2:18" x14ac:dyDescent="0.2">
      <c r="B50" s="86"/>
      <c r="C50" s="86"/>
      <c r="D50" s="205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</row>
    <row r="51" spans="2:18" x14ac:dyDescent="0.2">
      <c r="B51" s="86"/>
      <c r="C51" s="86"/>
      <c r="D51" s="205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</row>
    <row r="52" spans="2:18" x14ac:dyDescent="0.2">
      <c r="B52" s="86"/>
      <c r="C52" s="86"/>
      <c r="D52" s="205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</row>
    <row r="53" spans="2:18" x14ac:dyDescent="0.2">
      <c r="B53" s="86"/>
      <c r="C53" s="86"/>
      <c r="D53" s="205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</row>
    <row r="54" spans="2:18" x14ac:dyDescent="0.2">
      <c r="B54" s="86"/>
      <c r="C54" s="86"/>
      <c r="D54" s="205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</row>
    <row r="55" spans="2:18" x14ac:dyDescent="0.2">
      <c r="B55" s="86"/>
      <c r="C55" s="86"/>
      <c r="D55" s="205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</row>
    <row r="56" spans="2:18" x14ac:dyDescent="0.2">
      <c r="B56" s="86"/>
      <c r="C56" s="86"/>
      <c r="D56" s="205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</row>
    <row r="57" spans="2:18" x14ac:dyDescent="0.2">
      <c r="B57" s="86"/>
      <c r="C57" s="86"/>
      <c r="D57" s="205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</row>
    <row r="58" spans="2:18" x14ac:dyDescent="0.2">
      <c r="B58" s="86"/>
      <c r="C58" s="86"/>
      <c r="D58" s="205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</row>
    <row r="59" spans="2:18" x14ac:dyDescent="0.2">
      <c r="B59" s="86"/>
      <c r="C59" s="86"/>
      <c r="D59" s="205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</row>
    <row r="60" spans="2:18" x14ac:dyDescent="0.2">
      <c r="B60" s="86"/>
      <c r="C60" s="86"/>
      <c r="D60" s="205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</row>
    <row r="61" spans="2:18" x14ac:dyDescent="0.2">
      <c r="B61" s="86"/>
      <c r="C61" s="86"/>
      <c r="D61" s="205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</row>
    <row r="62" spans="2:18" x14ac:dyDescent="0.2">
      <c r="B62" s="86"/>
      <c r="C62" s="86"/>
      <c r="D62" s="205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</row>
    <row r="63" spans="2:18" x14ac:dyDescent="0.2">
      <c r="B63" s="86"/>
      <c r="C63" s="86"/>
      <c r="D63" s="205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</row>
    <row r="64" spans="2:18" x14ac:dyDescent="0.2">
      <c r="B64" s="86"/>
      <c r="C64" s="86"/>
      <c r="D64" s="205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</row>
    <row r="65" spans="2:18" x14ac:dyDescent="0.2">
      <c r="B65" s="86"/>
      <c r="C65" s="86"/>
      <c r="D65" s="205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</row>
    <row r="66" spans="2:18" x14ac:dyDescent="0.2">
      <c r="B66" s="86"/>
      <c r="C66" s="86"/>
      <c r="D66" s="205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</row>
    <row r="67" spans="2:18" x14ac:dyDescent="0.2">
      <c r="B67" s="86"/>
      <c r="C67" s="86"/>
      <c r="D67" s="205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</row>
    <row r="68" spans="2:18" x14ac:dyDescent="0.2">
      <c r="B68" s="86"/>
      <c r="C68" s="86"/>
      <c r="D68" s="205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</row>
    <row r="69" spans="2:18" x14ac:dyDescent="0.2">
      <c r="B69" s="86"/>
      <c r="C69" s="86"/>
      <c r="D69" s="205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</row>
    <row r="70" spans="2:18" x14ac:dyDescent="0.2">
      <c r="B70" s="86"/>
      <c r="C70" s="86"/>
      <c r="D70" s="205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</row>
    <row r="71" spans="2:18" x14ac:dyDescent="0.2">
      <c r="B71" s="86"/>
      <c r="C71" s="86"/>
      <c r="D71" s="205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</row>
    <row r="72" spans="2:18" x14ac:dyDescent="0.2">
      <c r="B72" s="86"/>
      <c r="C72" s="86"/>
      <c r="D72" s="205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</row>
    <row r="73" spans="2:18" x14ac:dyDescent="0.2">
      <c r="B73" s="86"/>
      <c r="C73" s="86"/>
      <c r="D73" s="205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</row>
    <row r="74" spans="2:18" x14ac:dyDescent="0.2">
      <c r="B74" s="86"/>
      <c r="C74" s="86"/>
      <c r="D74" s="205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</row>
    <row r="75" spans="2:18" x14ac:dyDescent="0.2">
      <c r="B75" s="86"/>
      <c r="C75" s="86"/>
      <c r="D75" s="205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</row>
    <row r="76" spans="2:18" x14ac:dyDescent="0.2">
      <c r="B76" s="86"/>
      <c r="C76" s="86"/>
      <c r="D76" s="205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</row>
    <row r="77" spans="2:18" x14ac:dyDescent="0.2">
      <c r="B77" s="86"/>
      <c r="C77" s="86"/>
      <c r="D77" s="205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</row>
    <row r="78" spans="2:18" x14ac:dyDescent="0.2">
      <c r="B78" s="86"/>
      <c r="C78" s="86"/>
      <c r="D78" s="205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</row>
    <row r="79" spans="2:18" x14ac:dyDescent="0.2">
      <c r="B79" s="86"/>
      <c r="C79" s="86"/>
      <c r="D79" s="205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</row>
    <row r="80" spans="2:18" x14ac:dyDescent="0.2">
      <c r="B80" s="86"/>
      <c r="C80" s="86"/>
      <c r="D80" s="205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</row>
    <row r="81" spans="2:18" x14ac:dyDescent="0.2">
      <c r="B81" s="86"/>
      <c r="C81" s="86"/>
      <c r="D81" s="205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</row>
    <row r="82" spans="2:18" x14ac:dyDescent="0.2">
      <c r="B82" s="86"/>
      <c r="C82" s="86"/>
      <c r="D82" s="205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</row>
    <row r="83" spans="2:18" x14ac:dyDescent="0.2">
      <c r="B83" s="86"/>
      <c r="C83" s="86"/>
      <c r="D83" s="205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</row>
    <row r="84" spans="2:18" x14ac:dyDescent="0.2">
      <c r="B84" s="86"/>
      <c r="C84" s="86"/>
      <c r="D84" s="205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</row>
    <row r="85" spans="2:18" x14ac:dyDescent="0.2">
      <c r="B85" s="86"/>
      <c r="C85" s="86"/>
      <c r="D85" s="205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</row>
    <row r="86" spans="2:18" x14ac:dyDescent="0.2">
      <c r="B86" s="86"/>
      <c r="C86" s="86"/>
      <c r="D86" s="205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</row>
    <row r="87" spans="2:18" x14ac:dyDescent="0.2">
      <c r="B87" s="86"/>
      <c r="C87" s="86"/>
      <c r="D87" s="205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</row>
    <row r="88" spans="2:18" x14ac:dyDescent="0.2">
      <c r="B88" s="86"/>
      <c r="C88" s="86"/>
      <c r="D88" s="205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</row>
    <row r="89" spans="2:18" x14ac:dyDescent="0.2">
      <c r="B89" s="86"/>
      <c r="C89" s="86"/>
      <c r="D89" s="205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</row>
    <row r="90" spans="2:18" x14ac:dyDescent="0.2">
      <c r="B90" s="86"/>
      <c r="C90" s="86"/>
      <c r="D90" s="205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</row>
    <row r="91" spans="2:18" x14ac:dyDescent="0.2">
      <c r="B91" s="86"/>
      <c r="C91" s="86"/>
      <c r="D91" s="205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</row>
    <row r="92" spans="2:18" x14ac:dyDescent="0.2">
      <c r="B92" s="86"/>
      <c r="C92" s="86"/>
      <c r="D92" s="205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</row>
    <row r="93" spans="2:18" x14ac:dyDescent="0.2">
      <c r="B93" s="86"/>
      <c r="C93" s="86"/>
      <c r="D93" s="205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</row>
    <row r="94" spans="2:18" x14ac:dyDescent="0.2">
      <c r="B94" s="86"/>
      <c r="C94" s="86"/>
      <c r="D94" s="205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</row>
    <row r="95" spans="2:18" x14ac:dyDescent="0.2">
      <c r="B95" s="86"/>
      <c r="C95" s="86"/>
      <c r="D95" s="205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</row>
    <row r="96" spans="2:18" x14ac:dyDescent="0.2">
      <c r="B96" s="86"/>
      <c r="C96" s="86"/>
      <c r="D96" s="205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</row>
    <row r="97" spans="2:18" x14ac:dyDescent="0.2">
      <c r="B97" s="86"/>
      <c r="C97" s="86"/>
      <c r="D97" s="205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</row>
    <row r="98" spans="2:18" x14ac:dyDescent="0.2">
      <c r="B98" s="86"/>
      <c r="C98" s="86"/>
      <c r="D98" s="205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</row>
    <row r="99" spans="2:18" x14ac:dyDescent="0.2">
      <c r="B99" s="86"/>
      <c r="C99" s="86"/>
      <c r="D99" s="205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</row>
    <row r="100" spans="2:18" x14ac:dyDescent="0.2">
      <c r="B100" s="86"/>
      <c r="C100" s="86"/>
      <c r="D100" s="205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</row>
    <row r="101" spans="2:18" x14ac:dyDescent="0.2">
      <c r="B101" s="86"/>
      <c r="C101" s="86"/>
      <c r="D101" s="205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</row>
    <row r="102" spans="2:18" x14ac:dyDescent="0.2">
      <c r="B102" s="86"/>
      <c r="C102" s="86"/>
      <c r="D102" s="205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</row>
    <row r="103" spans="2:18" x14ac:dyDescent="0.2">
      <c r="B103" s="86"/>
      <c r="C103" s="86"/>
      <c r="D103" s="205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</row>
    <row r="104" spans="2:18" x14ac:dyDescent="0.2">
      <c r="B104" s="86"/>
      <c r="C104" s="86"/>
      <c r="D104" s="205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</row>
    <row r="105" spans="2:18" x14ac:dyDescent="0.2">
      <c r="B105" s="86"/>
      <c r="C105" s="86"/>
      <c r="D105" s="205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</row>
    <row r="106" spans="2:18" x14ac:dyDescent="0.2">
      <c r="B106" s="86"/>
      <c r="C106" s="86"/>
      <c r="D106" s="205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</row>
    <row r="107" spans="2:18" x14ac:dyDescent="0.2">
      <c r="B107" s="86"/>
      <c r="C107" s="86"/>
      <c r="D107" s="205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</row>
    <row r="108" spans="2:18" x14ac:dyDescent="0.2">
      <c r="B108" s="86"/>
      <c r="C108" s="86"/>
      <c r="D108" s="205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</row>
    <row r="109" spans="2:18" x14ac:dyDescent="0.2">
      <c r="B109" s="86"/>
      <c r="C109" s="86"/>
      <c r="D109" s="205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</row>
    <row r="110" spans="2:18" x14ac:dyDescent="0.2">
      <c r="B110" s="86"/>
      <c r="C110" s="86"/>
      <c r="D110" s="205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</row>
    <row r="111" spans="2:18" x14ac:dyDescent="0.2">
      <c r="B111" s="86"/>
      <c r="C111" s="86"/>
      <c r="D111" s="205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</row>
    <row r="112" spans="2:18" x14ac:dyDescent="0.2">
      <c r="B112" s="86"/>
      <c r="C112" s="86"/>
      <c r="D112" s="205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</row>
    <row r="113" spans="2:18" x14ac:dyDescent="0.2">
      <c r="B113" s="86"/>
      <c r="C113" s="86"/>
      <c r="D113" s="205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</row>
    <row r="114" spans="2:18" x14ac:dyDescent="0.2">
      <c r="B114" s="86"/>
      <c r="C114" s="86"/>
      <c r="D114" s="205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</row>
    <row r="115" spans="2:18" x14ac:dyDescent="0.2">
      <c r="B115" s="86"/>
      <c r="C115" s="86"/>
      <c r="D115" s="205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</row>
    <row r="116" spans="2:18" x14ac:dyDescent="0.2">
      <c r="B116" s="86"/>
      <c r="C116" s="86"/>
      <c r="D116" s="205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</row>
    <row r="117" spans="2:18" x14ac:dyDescent="0.2">
      <c r="B117" s="86"/>
      <c r="C117" s="86"/>
      <c r="D117" s="205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</row>
    <row r="118" spans="2:18" x14ac:dyDescent="0.2">
      <c r="B118" s="86"/>
      <c r="C118" s="86"/>
      <c r="D118" s="205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</row>
    <row r="119" spans="2:18" x14ac:dyDescent="0.2">
      <c r="B119" s="86"/>
      <c r="C119" s="86"/>
      <c r="D119" s="205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</row>
    <row r="120" spans="2:18" x14ac:dyDescent="0.2">
      <c r="B120" s="86"/>
      <c r="C120" s="86"/>
      <c r="D120" s="205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</row>
    <row r="121" spans="2:18" x14ac:dyDescent="0.2">
      <c r="B121" s="86"/>
      <c r="C121" s="86"/>
      <c r="D121" s="205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</row>
    <row r="122" spans="2:18" x14ac:dyDescent="0.2">
      <c r="B122" s="86"/>
      <c r="C122" s="86"/>
      <c r="D122" s="205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</row>
    <row r="123" spans="2:18" x14ac:dyDescent="0.2">
      <c r="B123" s="86"/>
      <c r="C123" s="86"/>
      <c r="D123" s="205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</row>
    <row r="124" spans="2:18" x14ac:dyDescent="0.2">
      <c r="B124" s="86"/>
      <c r="C124" s="86"/>
      <c r="D124" s="205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</row>
    <row r="125" spans="2:18" x14ac:dyDescent="0.2">
      <c r="B125" s="86"/>
      <c r="C125" s="86"/>
      <c r="D125" s="205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</row>
    <row r="126" spans="2:18" x14ac:dyDescent="0.2">
      <c r="B126" s="86"/>
      <c r="C126" s="86"/>
      <c r="D126" s="205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</row>
    <row r="127" spans="2:18" x14ac:dyDescent="0.2">
      <c r="B127" s="86"/>
      <c r="C127" s="86"/>
      <c r="D127" s="205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</row>
    <row r="128" spans="2:18" x14ac:dyDescent="0.2">
      <c r="B128" s="86"/>
      <c r="C128" s="86"/>
      <c r="D128" s="205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</row>
    <row r="129" spans="2:18" x14ac:dyDescent="0.2">
      <c r="B129" s="86"/>
      <c r="C129" s="86"/>
      <c r="D129" s="205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</row>
    <row r="130" spans="2:18" x14ac:dyDescent="0.2">
      <c r="B130" s="86"/>
      <c r="C130" s="86"/>
      <c r="D130" s="205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</row>
    <row r="131" spans="2:18" x14ac:dyDescent="0.2">
      <c r="B131" s="86"/>
      <c r="C131" s="86"/>
      <c r="D131" s="205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</row>
    <row r="132" spans="2:18" x14ac:dyDescent="0.2">
      <c r="B132" s="86"/>
      <c r="C132" s="86"/>
      <c r="D132" s="205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</row>
    <row r="133" spans="2:18" x14ac:dyDescent="0.2">
      <c r="B133" s="86"/>
      <c r="C133" s="86"/>
      <c r="D133" s="205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</row>
    <row r="134" spans="2:18" x14ac:dyDescent="0.2">
      <c r="B134" s="86"/>
      <c r="C134" s="86"/>
      <c r="D134" s="205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</row>
    <row r="135" spans="2:18" x14ac:dyDescent="0.2">
      <c r="B135" s="86"/>
      <c r="C135" s="86"/>
      <c r="D135" s="205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</row>
    <row r="136" spans="2:18" x14ac:dyDescent="0.2">
      <c r="B136" s="86"/>
      <c r="C136" s="86"/>
      <c r="D136" s="205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</row>
    <row r="137" spans="2:18" x14ac:dyDescent="0.2">
      <c r="B137" s="86"/>
      <c r="C137" s="86"/>
      <c r="D137" s="205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</row>
    <row r="138" spans="2:18" x14ac:dyDescent="0.2">
      <c r="B138" s="86"/>
      <c r="C138" s="86"/>
      <c r="D138" s="205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</row>
    <row r="139" spans="2:18" x14ac:dyDescent="0.2">
      <c r="B139" s="86"/>
      <c r="C139" s="86"/>
      <c r="D139" s="205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</row>
    <row r="140" spans="2:18" x14ac:dyDescent="0.2">
      <c r="B140" s="86"/>
      <c r="C140" s="86"/>
      <c r="D140" s="205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</row>
    <row r="141" spans="2:18" x14ac:dyDescent="0.2">
      <c r="B141" s="86"/>
      <c r="C141" s="86"/>
      <c r="D141" s="205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</row>
    <row r="142" spans="2:18" x14ac:dyDescent="0.2">
      <c r="B142" s="86"/>
      <c r="C142" s="86"/>
      <c r="D142" s="205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</row>
    <row r="143" spans="2:18" x14ac:dyDescent="0.2">
      <c r="B143" s="86"/>
      <c r="C143" s="86"/>
      <c r="D143" s="205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</row>
    <row r="144" spans="2:18" x14ac:dyDescent="0.2">
      <c r="B144" s="86"/>
      <c r="C144" s="86"/>
      <c r="D144" s="205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</row>
    <row r="145" spans="2:18" x14ac:dyDescent="0.2">
      <c r="B145" s="86"/>
      <c r="C145" s="86"/>
      <c r="D145" s="205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</row>
    <row r="146" spans="2:18" x14ac:dyDescent="0.2">
      <c r="B146" s="86"/>
      <c r="C146" s="86"/>
      <c r="D146" s="205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</row>
    <row r="147" spans="2:18" x14ac:dyDescent="0.2">
      <c r="B147" s="86"/>
      <c r="C147" s="86"/>
      <c r="D147" s="205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</row>
    <row r="148" spans="2:18" x14ac:dyDescent="0.2">
      <c r="B148" s="86"/>
      <c r="C148" s="86"/>
      <c r="D148" s="205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</row>
    <row r="149" spans="2:18" x14ac:dyDescent="0.2">
      <c r="B149" s="86"/>
      <c r="C149" s="86"/>
      <c r="D149" s="205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</row>
    <row r="150" spans="2:18" x14ac:dyDescent="0.2">
      <c r="B150" s="86"/>
      <c r="C150" s="86"/>
      <c r="D150" s="205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</row>
    <row r="151" spans="2:18" x14ac:dyDescent="0.2">
      <c r="B151" s="86"/>
      <c r="C151" s="86"/>
      <c r="D151" s="205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</row>
    <row r="152" spans="2:18" x14ac:dyDescent="0.2">
      <c r="B152" s="86"/>
      <c r="C152" s="86"/>
      <c r="D152" s="205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</row>
    <row r="153" spans="2:18" x14ac:dyDescent="0.2">
      <c r="B153" s="86"/>
      <c r="C153" s="86"/>
      <c r="D153" s="205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</row>
    <row r="154" spans="2:18" x14ac:dyDescent="0.2">
      <c r="B154" s="86"/>
      <c r="C154" s="86"/>
      <c r="D154" s="205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</row>
    <row r="155" spans="2:18" x14ac:dyDescent="0.2">
      <c r="B155" s="86"/>
      <c r="C155" s="86"/>
      <c r="D155" s="205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</row>
    <row r="156" spans="2:18" x14ac:dyDescent="0.2">
      <c r="B156" s="86"/>
      <c r="C156" s="86"/>
      <c r="D156" s="205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</row>
    <row r="157" spans="2:18" x14ac:dyDescent="0.2">
      <c r="B157" s="86"/>
      <c r="C157" s="86"/>
      <c r="D157" s="205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</row>
    <row r="158" spans="2:18" x14ac:dyDescent="0.2">
      <c r="B158" s="86"/>
      <c r="C158" s="86"/>
      <c r="D158" s="205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</row>
    <row r="159" spans="2:18" x14ac:dyDescent="0.2">
      <c r="B159" s="86"/>
      <c r="C159" s="86"/>
      <c r="D159" s="205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</row>
    <row r="160" spans="2:18" x14ac:dyDescent="0.2">
      <c r="B160" s="86"/>
      <c r="C160" s="86"/>
      <c r="D160" s="205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</row>
    <row r="161" spans="2:18" x14ac:dyDescent="0.2">
      <c r="B161" s="86"/>
      <c r="C161" s="86"/>
      <c r="D161" s="205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</row>
    <row r="162" spans="2:18" x14ac:dyDescent="0.2">
      <c r="B162" s="86"/>
      <c r="C162" s="86"/>
      <c r="D162" s="205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</row>
    <row r="163" spans="2:18" x14ac:dyDescent="0.2">
      <c r="B163" s="86"/>
      <c r="C163" s="86"/>
      <c r="D163" s="205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</row>
    <row r="164" spans="2:18" x14ac:dyDescent="0.2">
      <c r="B164" s="86"/>
      <c r="C164" s="86"/>
      <c r="D164" s="205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</row>
    <row r="165" spans="2:18" x14ac:dyDescent="0.2">
      <c r="B165" s="86"/>
      <c r="C165" s="86"/>
      <c r="D165" s="205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</row>
    <row r="166" spans="2:18" x14ac:dyDescent="0.2">
      <c r="B166" s="86"/>
      <c r="C166" s="86"/>
      <c r="D166" s="205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</row>
    <row r="167" spans="2:18" x14ac:dyDescent="0.2">
      <c r="B167" s="86"/>
      <c r="C167" s="86"/>
      <c r="D167" s="205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</row>
    <row r="168" spans="2:18" x14ac:dyDescent="0.2">
      <c r="B168" s="86"/>
      <c r="C168" s="86"/>
      <c r="D168" s="205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</row>
    <row r="169" spans="2:18" x14ac:dyDescent="0.2">
      <c r="B169" s="86"/>
      <c r="C169" s="86"/>
      <c r="D169" s="205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</row>
    <row r="170" spans="2:18" x14ac:dyDescent="0.2">
      <c r="B170" s="86"/>
      <c r="C170" s="86"/>
      <c r="D170" s="205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</row>
    <row r="171" spans="2:18" x14ac:dyDescent="0.2">
      <c r="B171" s="86"/>
      <c r="C171" s="86"/>
      <c r="D171" s="205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</row>
    <row r="172" spans="2:18" x14ac:dyDescent="0.2">
      <c r="B172" s="86"/>
      <c r="C172" s="86"/>
      <c r="D172" s="205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</row>
    <row r="173" spans="2:18" x14ac:dyDescent="0.2">
      <c r="B173" s="86"/>
      <c r="C173" s="86"/>
      <c r="D173" s="205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</row>
    <row r="174" spans="2:18" x14ac:dyDescent="0.2">
      <c r="B174" s="86"/>
      <c r="C174" s="86"/>
      <c r="D174" s="205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</row>
    <row r="175" spans="2:18" x14ac:dyDescent="0.2">
      <c r="B175" s="86"/>
      <c r="C175" s="86"/>
      <c r="D175" s="205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</row>
    <row r="176" spans="2:18" x14ac:dyDescent="0.2">
      <c r="B176" s="86"/>
      <c r="C176" s="86"/>
      <c r="D176" s="205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</row>
    <row r="177" spans="2:18" x14ac:dyDescent="0.2">
      <c r="B177" s="86"/>
      <c r="C177" s="86"/>
      <c r="D177" s="205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</row>
    <row r="178" spans="2:18" x14ac:dyDescent="0.2">
      <c r="B178" s="86"/>
      <c r="C178" s="86"/>
      <c r="D178" s="205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</row>
    <row r="179" spans="2:18" x14ac:dyDescent="0.2">
      <c r="B179" s="86"/>
      <c r="C179" s="86"/>
      <c r="D179" s="205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</row>
    <row r="180" spans="2:18" x14ac:dyDescent="0.2">
      <c r="B180" s="86"/>
      <c r="C180" s="86"/>
      <c r="D180" s="205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</row>
    <row r="181" spans="2:18" x14ac:dyDescent="0.2">
      <c r="B181" s="86"/>
      <c r="C181" s="86"/>
      <c r="D181" s="205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</row>
    <row r="182" spans="2:18" x14ac:dyDescent="0.2">
      <c r="B182" s="86"/>
      <c r="C182" s="86"/>
      <c r="D182" s="205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</row>
    <row r="183" spans="2:18" x14ac:dyDescent="0.2">
      <c r="B183" s="86"/>
      <c r="C183" s="86"/>
      <c r="D183" s="205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</row>
    <row r="184" spans="2:18" x14ac:dyDescent="0.2">
      <c r="B184" s="86"/>
      <c r="C184" s="86"/>
      <c r="D184" s="205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</row>
    <row r="185" spans="2:18" x14ac:dyDescent="0.2">
      <c r="B185" s="86"/>
      <c r="C185" s="86"/>
      <c r="D185" s="205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</row>
    <row r="186" spans="2:18" x14ac:dyDescent="0.2">
      <c r="B186" s="86"/>
      <c r="C186" s="86"/>
      <c r="D186" s="205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</row>
    <row r="187" spans="2:18" x14ac:dyDescent="0.2">
      <c r="B187" s="86"/>
      <c r="C187" s="86"/>
      <c r="D187" s="205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</row>
    <row r="188" spans="2:18" x14ac:dyDescent="0.2">
      <c r="B188" s="86"/>
      <c r="C188" s="86"/>
      <c r="D188" s="205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</row>
    <row r="189" spans="2:18" x14ac:dyDescent="0.2">
      <c r="B189" s="86"/>
      <c r="C189" s="86"/>
      <c r="D189" s="205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</row>
    <row r="190" spans="2:18" x14ac:dyDescent="0.2">
      <c r="B190" s="86"/>
      <c r="C190" s="86"/>
      <c r="D190" s="205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</row>
    <row r="191" spans="2:18" x14ac:dyDescent="0.2">
      <c r="B191" s="86"/>
      <c r="C191" s="86"/>
      <c r="D191" s="205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</row>
    <row r="192" spans="2:18" x14ac:dyDescent="0.2">
      <c r="B192" s="86"/>
      <c r="C192" s="86"/>
      <c r="D192" s="205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</row>
    <row r="193" spans="2:18" x14ac:dyDescent="0.2">
      <c r="B193" s="86"/>
      <c r="C193" s="86"/>
      <c r="D193" s="205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</row>
    <row r="194" spans="2:18" x14ac:dyDescent="0.2">
      <c r="B194" s="86"/>
      <c r="C194" s="86"/>
      <c r="D194" s="205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</row>
    <row r="195" spans="2:18" x14ac:dyDescent="0.2">
      <c r="B195" s="86"/>
      <c r="C195" s="86"/>
      <c r="D195" s="205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</row>
    <row r="196" spans="2:18" x14ac:dyDescent="0.2">
      <c r="B196" s="86"/>
      <c r="C196" s="86"/>
      <c r="D196" s="205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</row>
    <row r="197" spans="2:18" x14ac:dyDescent="0.2">
      <c r="B197" s="86"/>
      <c r="C197" s="86"/>
      <c r="D197" s="205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</row>
    <row r="198" spans="2:18" x14ac:dyDescent="0.2">
      <c r="B198" s="86"/>
      <c r="C198" s="86"/>
      <c r="D198" s="205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</row>
    <row r="199" spans="2:18" x14ac:dyDescent="0.2">
      <c r="B199" s="86"/>
      <c r="C199" s="86"/>
      <c r="D199" s="205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</row>
    <row r="200" spans="2:18" x14ac:dyDescent="0.2">
      <c r="B200" s="86"/>
      <c r="C200" s="86"/>
      <c r="D200" s="205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</row>
    <row r="201" spans="2:18" x14ac:dyDescent="0.2">
      <c r="B201" s="86"/>
      <c r="C201" s="86"/>
      <c r="D201" s="205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</row>
    <row r="202" spans="2:18" x14ac:dyDescent="0.2">
      <c r="B202" s="86"/>
      <c r="C202" s="86"/>
      <c r="D202" s="205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</row>
    <row r="203" spans="2:18" x14ac:dyDescent="0.2">
      <c r="B203" s="86"/>
      <c r="C203" s="86"/>
      <c r="D203" s="205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</row>
    <row r="204" spans="2:18" x14ac:dyDescent="0.2">
      <c r="B204" s="86"/>
      <c r="C204" s="86"/>
      <c r="D204" s="205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</row>
    <row r="205" spans="2:18" x14ac:dyDescent="0.2">
      <c r="B205" s="86"/>
      <c r="C205" s="86"/>
      <c r="D205" s="205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</row>
    <row r="206" spans="2:18" x14ac:dyDescent="0.2">
      <c r="B206" s="86"/>
      <c r="C206" s="86"/>
      <c r="D206" s="205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</row>
    <row r="207" spans="2:18" x14ac:dyDescent="0.2">
      <c r="B207" s="86"/>
      <c r="C207" s="86"/>
      <c r="D207" s="205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</row>
    <row r="208" spans="2:18" x14ac:dyDescent="0.2">
      <c r="B208" s="86"/>
      <c r="C208" s="86"/>
      <c r="D208" s="205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</row>
    <row r="209" spans="2:18" x14ac:dyDescent="0.2">
      <c r="B209" s="86"/>
      <c r="C209" s="86"/>
      <c r="D209" s="205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</row>
    <row r="210" spans="2:18" x14ac:dyDescent="0.2">
      <c r="B210" s="86"/>
      <c r="C210" s="86"/>
      <c r="D210" s="205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</row>
    <row r="211" spans="2:18" x14ac:dyDescent="0.2">
      <c r="B211" s="86"/>
      <c r="C211" s="86"/>
      <c r="D211" s="205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</row>
    <row r="212" spans="2:18" x14ac:dyDescent="0.2">
      <c r="B212" s="86"/>
      <c r="C212" s="86"/>
      <c r="D212" s="205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</row>
    <row r="213" spans="2:18" x14ac:dyDescent="0.2">
      <c r="B213" s="86"/>
      <c r="C213" s="86"/>
      <c r="D213" s="205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</row>
    <row r="214" spans="2:18" x14ac:dyDescent="0.2">
      <c r="B214" s="86"/>
      <c r="C214" s="86"/>
      <c r="D214" s="205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</row>
    <row r="215" spans="2:18" x14ac:dyDescent="0.2">
      <c r="B215" s="86"/>
      <c r="C215" s="86"/>
      <c r="D215" s="205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</row>
    <row r="216" spans="2:18" x14ac:dyDescent="0.2">
      <c r="B216" s="86"/>
      <c r="C216" s="86"/>
      <c r="D216" s="205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</row>
    <row r="217" spans="2:18" x14ac:dyDescent="0.2">
      <c r="B217" s="86"/>
      <c r="C217" s="86"/>
      <c r="D217" s="205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</row>
    <row r="218" spans="2:18" x14ac:dyDescent="0.2">
      <c r="B218" s="86"/>
      <c r="C218" s="86"/>
      <c r="D218" s="205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</row>
    <row r="219" spans="2:18" x14ac:dyDescent="0.2">
      <c r="B219" s="86"/>
      <c r="C219" s="86"/>
      <c r="D219" s="205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</row>
    <row r="220" spans="2:18" x14ac:dyDescent="0.2">
      <c r="B220" s="86"/>
      <c r="C220" s="86"/>
      <c r="D220" s="205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</row>
    <row r="221" spans="2:18" x14ac:dyDescent="0.2">
      <c r="B221" s="86"/>
      <c r="C221" s="86"/>
      <c r="D221" s="205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</row>
    <row r="222" spans="2:18" x14ac:dyDescent="0.2">
      <c r="B222" s="86"/>
      <c r="C222" s="86"/>
      <c r="D222" s="205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</row>
    <row r="223" spans="2:18" x14ac:dyDescent="0.2">
      <c r="B223" s="86"/>
      <c r="C223" s="86"/>
      <c r="D223" s="205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</row>
    <row r="224" spans="2:18" x14ac:dyDescent="0.2">
      <c r="B224" s="86"/>
      <c r="C224" s="86"/>
      <c r="D224" s="205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</row>
    <row r="225" spans="2:18" x14ac:dyDescent="0.2">
      <c r="B225" s="86"/>
      <c r="C225" s="86"/>
      <c r="D225" s="205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</row>
    <row r="226" spans="2:18" x14ac:dyDescent="0.2">
      <c r="B226" s="86"/>
      <c r="C226" s="86"/>
      <c r="D226" s="205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</row>
    <row r="227" spans="2:18" x14ac:dyDescent="0.2">
      <c r="B227" s="86"/>
      <c r="C227" s="86"/>
      <c r="D227" s="205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</row>
    <row r="228" spans="2:18" x14ac:dyDescent="0.2">
      <c r="B228" s="86"/>
      <c r="C228" s="86"/>
      <c r="D228" s="205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</row>
    <row r="229" spans="2:18" x14ac:dyDescent="0.2">
      <c r="B229" s="86"/>
      <c r="C229" s="86"/>
      <c r="D229" s="205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</row>
    <row r="230" spans="2:18" x14ac:dyDescent="0.2">
      <c r="B230" s="86"/>
      <c r="C230" s="86"/>
      <c r="D230" s="205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</row>
    <row r="231" spans="2:18" x14ac:dyDescent="0.2">
      <c r="B231" s="86"/>
      <c r="C231" s="86"/>
      <c r="D231" s="205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</row>
    <row r="232" spans="2:18" x14ac:dyDescent="0.2">
      <c r="B232" s="86"/>
      <c r="C232" s="86"/>
      <c r="D232" s="205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</row>
    <row r="233" spans="2:18" x14ac:dyDescent="0.2">
      <c r="B233" s="86"/>
      <c r="C233" s="86"/>
      <c r="D233" s="205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</row>
    <row r="234" spans="2:18" x14ac:dyDescent="0.2">
      <c r="B234" s="86"/>
      <c r="C234" s="86"/>
      <c r="D234" s="205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</row>
    <row r="235" spans="2:18" x14ac:dyDescent="0.2">
      <c r="B235" s="86"/>
      <c r="C235" s="86"/>
      <c r="D235" s="205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</row>
    <row r="236" spans="2:18" x14ac:dyDescent="0.2">
      <c r="B236" s="86"/>
      <c r="C236" s="86"/>
      <c r="D236" s="205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</row>
    <row r="237" spans="2:18" x14ac:dyDescent="0.2">
      <c r="B237" s="86"/>
      <c r="C237" s="86"/>
      <c r="D237" s="205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</row>
    <row r="238" spans="2:18" x14ac:dyDescent="0.2">
      <c r="B238" s="86"/>
      <c r="C238" s="86"/>
      <c r="D238" s="205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</row>
    <row r="239" spans="2:18" x14ac:dyDescent="0.2">
      <c r="B239" s="86"/>
      <c r="C239" s="86"/>
      <c r="D239" s="205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</row>
    <row r="240" spans="2:18" x14ac:dyDescent="0.2">
      <c r="B240" s="86"/>
      <c r="C240" s="86"/>
      <c r="D240" s="205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</row>
    <row r="241" spans="2:18" x14ac:dyDescent="0.2">
      <c r="B241" s="86"/>
      <c r="C241" s="86"/>
      <c r="D241" s="205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</row>
    <row r="242" spans="2:18" x14ac:dyDescent="0.2">
      <c r="B242" s="86"/>
      <c r="C242" s="86"/>
      <c r="D242" s="205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</row>
    <row r="243" spans="2:18" x14ac:dyDescent="0.2">
      <c r="B243" s="86"/>
      <c r="C243" s="86"/>
      <c r="D243" s="205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</row>
    <row r="244" spans="2:18" x14ac:dyDescent="0.2">
      <c r="B244" s="86"/>
      <c r="C244" s="86"/>
      <c r="D244" s="205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</row>
    <row r="245" spans="2:18" x14ac:dyDescent="0.2">
      <c r="B245" s="86"/>
      <c r="C245" s="86"/>
      <c r="D245" s="205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</row>
    <row r="246" spans="2:18" x14ac:dyDescent="0.2">
      <c r="B246" s="86"/>
      <c r="C246" s="86"/>
      <c r="D246" s="205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</row>
    <row r="247" spans="2:18" x14ac:dyDescent="0.2">
      <c r="B247" s="86"/>
      <c r="C247" s="86"/>
      <c r="D247" s="205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R183"/>
  <sheetViews>
    <sheetView tabSelected="1" workbookViewId="0">
      <selection activeCell="A6" sqref="A6"/>
    </sheetView>
  </sheetViews>
  <sheetFormatPr defaultRowHeight="12.75" outlineLevelRow="3" x14ac:dyDescent="0.2"/>
  <cols>
    <col min="1" max="1" width="81.42578125" style="50" customWidth="1"/>
    <col min="2" max="2" width="12.7109375" style="69" customWidth="1"/>
    <col min="3" max="3" width="14.42578125" style="69" customWidth="1"/>
    <col min="4" max="4" width="10.28515625" style="185" customWidth="1"/>
    <col min="5" max="16384" width="9.140625" style="50"/>
  </cols>
  <sheetData>
    <row r="2" spans="1:18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31.01.2016</v>
      </c>
      <c r="B2" s="3"/>
      <c r="C2" s="3"/>
      <c r="D2" s="3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18.75" x14ac:dyDescent="0.3">
      <c r="A3" s="2" t="s">
        <v>47</v>
      </c>
      <c r="B3" s="2"/>
      <c r="C3" s="2"/>
      <c r="D3" s="2"/>
    </row>
    <row r="4" spans="1:18" x14ac:dyDescent="0.2">
      <c r="B4" s="146" t="s">
        <v>187</v>
      </c>
      <c r="C4" s="86"/>
      <c r="D4" s="205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8" s="157" customFormat="1" x14ac:dyDescent="0.2">
      <c r="B5" s="228"/>
      <c r="C5" s="228"/>
      <c r="D5" s="101" t="s">
        <v>188</v>
      </c>
    </row>
    <row r="6" spans="1:18" s="152" customFormat="1" x14ac:dyDescent="0.2">
      <c r="A6" s="42"/>
      <c r="B6" s="163" t="s">
        <v>173</v>
      </c>
      <c r="C6" s="163" t="s">
        <v>3</v>
      </c>
      <c r="D6" s="163" t="s">
        <v>67</v>
      </c>
    </row>
    <row r="7" spans="1:18" s="107" customFormat="1" ht="15.75" x14ac:dyDescent="0.2">
      <c r="A7" s="83" t="s">
        <v>172</v>
      </c>
      <c r="B7" s="84">
        <f t="shared" ref="B7:C7" si="0">B$8+B$53</f>
        <v>65410.291921959993</v>
      </c>
      <c r="C7" s="84">
        <f t="shared" si="0"/>
        <v>1645184.5526490998</v>
      </c>
      <c r="D7" s="208">
        <v>1.0000009999999999</v>
      </c>
    </row>
    <row r="8" spans="1:18" s="238" customFormat="1" ht="15" x14ac:dyDescent="0.2">
      <c r="A8" s="28" t="s">
        <v>74</v>
      </c>
      <c r="B8" s="99">
        <f t="shared" ref="B8:D8" si="1">B$9+B$31</f>
        <v>55342.637526189996</v>
      </c>
      <c r="C8" s="99">
        <f t="shared" si="1"/>
        <v>1391965.2349158099</v>
      </c>
      <c r="D8" s="81">
        <f t="shared" si="1"/>
        <v>0.84608399999999995</v>
      </c>
    </row>
    <row r="9" spans="1:18" s="215" customFormat="1" ht="15" outlineLevel="1" x14ac:dyDescent="0.2">
      <c r="A9" s="135" t="s">
        <v>50</v>
      </c>
      <c r="B9" s="20">
        <f t="shared" ref="B9:D9" si="2">B$10+B$29</f>
        <v>21010.688703429998</v>
      </c>
      <c r="C9" s="20">
        <f t="shared" si="2"/>
        <v>528455.98880620999</v>
      </c>
      <c r="D9" s="60">
        <f t="shared" si="2"/>
        <v>0.321214</v>
      </c>
    </row>
    <row r="10" spans="1:18" s="166" customFormat="1" ht="14.25" outlineLevel="2" x14ac:dyDescent="0.2">
      <c r="A10" s="246" t="s">
        <v>130</v>
      </c>
      <c r="B10" s="247">
        <f t="shared" ref="B10:C10" si="3">SUM(B$11:B$28)</f>
        <v>20905.525108369999</v>
      </c>
      <c r="C10" s="247">
        <f t="shared" si="3"/>
        <v>525810.93835611001</v>
      </c>
      <c r="D10" s="248">
        <v>0.319606</v>
      </c>
    </row>
    <row r="11" spans="1:18" outlineLevel="3" x14ac:dyDescent="0.2">
      <c r="A11" s="75" t="s">
        <v>52</v>
      </c>
      <c r="B11" s="62">
        <v>3.9599600300000004</v>
      </c>
      <c r="C11" s="62">
        <v>99.6</v>
      </c>
      <c r="D11" s="156">
        <v>6.0999999999999999E-5</v>
      </c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1:18" outlineLevel="3" x14ac:dyDescent="0.2">
      <c r="A12" s="14" t="s">
        <v>142</v>
      </c>
      <c r="B12" s="90">
        <v>630.12824267999997</v>
      </c>
      <c r="C12" s="90">
        <v>15848.84</v>
      </c>
      <c r="D12" s="209">
        <v>9.6329999999999992E-3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</row>
    <row r="13" spans="1:18" outlineLevel="3" x14ac:dyDescent="0.2">
      <c r="A13" s="14" t="s">
        <v>76</v>
      </c>
      <c r="B13" s="90">
        <v>129.21556333000001</v>
      </c>
      <c r="C13" s="90">
        <v>3250</v>
      </c>
      <c r="D13" s="209">
        <v>1.9750000000000002E-3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</row>
    <row r="14" spans="1:18" outlineLevel="3" x14ac:dyDescent="0.2">
      <c r="A14" s="14" t="s">
        <v>178</v>
      </c>
      <c r="B14" s="90">
        <v>104.07339539</v>
      </c>
      <c r="C14" s="90">
        <v>2617.63</v>
      </c>
      <c r="D14" s="209">
        <v>1.591E-3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18" outlineLevel="3" x14ac:dyDescent="0.2">
      <c r="A15" s="14" t="s">
        <v>121</v>
      </c>
      <c r="B15" s="90">
        <v>59.637952299999995</v>
      </c>
      <c r="C15" s="90">
        <v>1500</v>
      </c>
      <c r="D15" s="209">
        <v>9.1200000000000005E-4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</row>
    <row r="16" spans="1:18" outlineLevel="3" x14ac:dyDescent="0.2">
      <c r="A16" s="14" t="s">
        <v>44</v>
      </c>
      <c r="B16" s="90">
        <v>1545.9342441700001</v>
      </c>
      <c r="C16" s="90">
        <v>38882.981</v>
      </c>
      <c r="D16" s="209">
        <v>2.3633999999999999E-2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</row>
    <row r="17" spans="1:16" outlineLevel="3" x14ac:dyDescent="0.2">
      <c r="A17" s="14" t="s">
        <v>161</v>
      </c>
      <c r="B17" s="90">
        <v>2407.7218186499999</v>
      </c>
      <c r="C17" s="90">
        <v>60558.463000000003</v>
      </c>
      <c r="D17" s="209">
        <v>3.6810000000000002E-2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</row>
    <row r="18" spans="1:16" outlineLevel="3" x14ac:dyDescent="0.2">
      <c r="A18" s="14" t="s">
        <v>56</v>
      </c>
      <c r="B18" s="90">
        <v>2033.6111944899999</v>
      </c>
      <c r="C18" s="90">
        <v>51148.919000000002</v>
      </c>
      <c r="D18" s="209">
        <v>3.109E-2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</row>
    <row r="19" spans="1:16" outlineLevel="3" x14ac:dyDescent="0.2">
      <c r="A19" s="14" t="s">
        <v>169</v>
      </c>
      <c r="B19" s="90">
        <v>1244.4929022599999</v>
      </c>
      <c r="C19" s="90">
        <v>31301.198</v>
      </c>
      <c r="D19" s="209">
        <v>1.9026000000000001E-2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</row>
    <row r="20" spans="1:16" outlineLevel="3" x14ac:dyDescent="0.2">
      <c r="A20" s="14" t="s">
        <v>109</v>
      </c>
      <c r="B20" s="90">
        <v>1933.2553109400001</v>
      </c>
      <c r="C20" s="90">
        <v>48624.790999999997</v>
      </c>
      <c r="D20" s="209">
        <v>2.9555999999999999E-2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1:16" outlineLevel="3" x14ac:dyDescent="0.2">
      <c r="A21" s="14" t="s">
        <v>28</v>
      </c>
      <c r="B21" s="90">
        <v>1077.45900495</v>
      </c>
      <c r="C21" s="90">
        <v>27100</v>
      </c>
      <c r="D21" s="209">
        <v>1.6472000000000001E-2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</row>
    <row r="22" spans="1:16" outlineLevel="3" x14ac:dyDescent="0.2">
      <c r="A22" s="14" t="s">
        <v>152</v>
      </c>
      <c r="B22" s="90">
        <v>6374.3339652100003</v>
      </c>
      <c r="C22" s="90">
        <v>160325.77542317001</v>
      </c>
      <c r="D22" s="209">
        <v>9.7451999999999997E-2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</row>
    <row r="23" spans="1:16" outlineLevel="3" x14ac:dyDescent="0.2">
      <c r="A23" s="14" t="s">
        <v>86</v>
      </c>
      <c r="B23" s="90">
        <v>160.19879316999999</v>
      </c>
      <c r="C23" s="90">
        <v>4029.2830400000003</v>
      </c>
      <c r="D23" s="209">
        <v>2.4489999999999998E-3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1:16" outlineLevel="3" x14ac:dyDescent="0.2">
      <c r="A24" s="14" t="s">
        <v>0</v>
      </c>
      <c r="B24" s="90">
        <v>1445.0125473599999</v>
      </c>
      <c r="C24" s="90">
        <v>36344.621793209997</v>
      </c>
      <c r="D24" s="209">
        <v>2.2092000000000001E-2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</row>
    <row r="25" spans="1:16" outlineLevel="3" x14ac:dyDescent="0.2">
      <c r="A25" s="14" t="s">
        <v>132</v>
      </c>
      <c r="B25" s="90">
        <v>1361.7694177999999</v>
      </c>
      <c r="C25" s="90">
        <v>34250.909828219999</v>
      </c>
      <c r="D25" s="209">
        <v>2.0819000000000001E-2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</row>
    <row r="26" spans="1:16" outlineLevel="3" x14ac:dyDescent="0.2">
      <c r="A26" s="14" t="s">
        <v>140</v>
      </c>
      <c r="B26" s="90">
        <v>43.61200041</v>
      </c>
      <c r="C26" s="90">
        <v>1096.91896</v>
      </c>
      <c r="D26" s="209">
        <v>6.6699999999999995E-4</v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</row>
    <row r="27" spans="1:16" outlineLevel="3" x14ac:dyDescent="0.2">
      <c r="A27" s="14" t="s">
        <v>72</v>
      </c>
      <c r="B27" s="90">
        <v>349.12086349000003</v>
      </c>
      <c r="C27" s="90">
        <v>8781.0073115100004</v>
      </c>
      <c r="D27" s="209">
        <v>5.3369999999999997E-3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</row>
    <row r="28" spans="1:16" outlineLevel="3" x14ac:dyDescent="0.2">
      <c r="A28" s="14" t="s">
        <v>39</v>
      </c>
      <c r="B28" s="90">
        <v>1.9879317400000001</v>
      </c>
      <c r="C28" s="90">
        <v>50</v>
      </c>
      <c r="D28" s="209">
        <v>3.0000000000000001E-5</v>
      </c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</row>
    <row r="29" spans="1:16" ht="14.25" outlineLevel="2" x14ac:dyDescent="0.25">
      <c r="A29" s="178" t="s">
        <v>8</v>
      </c>
      <c r="B29" s="180">
        <f t="shared" ref="B29:C29" si="4">SUM(B$30:B$30)</f>
        <v>105.16359506000001</v>
      </c>
      <c r="C29" s="180">
        <f t="shared" si="4"/>
        <v>2645.0504501</v>
      </c>
      <c r="D29" s="57">
        <v>1.6080000000000001E-3</v>
      </c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</row>
    <row r="30" spans="1:16" outlineLevel="3" x14ac:dyDescent="0.2">
      <c r="A30" s="14" t="s">
        <v>97</v>
      </c>
      <c r="B30" s="90">
        <v>105.16359506000001</v>
      </c>
      <c r="C30" s="90">
        <v>2645.0504501</v>
      </c>
      <c r="D30" s="209">
        <v>1.6080000000000001E-3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</row>
    <row r="31" spans="1:16" ht="15" outlineLevel="1" x14ac:dyDescent="0.25">
      <c r="A31" s="224" t="s">
        <v>80</v>
      </c>
      <c r="B31" s="187">
        <f t="shared" ref="B31:D31" si="5">B$32+B$39+B$45+B$47+B$51</f>
        <v>34331.948822760001</v>
      </c>
      <c r="C31" s="187">
        <f t="shared" si="5"/>
        <v>863509.24610959995</v>
      </c>
      <c r="D31" s="61">
        <f t="shared" si="5"/>
        <v>0.52486999999999995</v>
      </c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</row>
    <row r="32" spans="1:16" ht="14.25" outlineLevel="2" x14ac:dyDescent="0.25">
      <c r="A32" s="178" t="s">
        <v>143</v>
      </c>
      <c r="B32" s="180">
        <f t="shared" ref="B32:C32" si="6">SUM(B$33:B$38)</f>
        <v>13972.778778870001</v>
      </c>
      <c r="C32" s="180">
        <f t="shared" si="6"/>
        <v>351440.10413396003</v>
      </c>
      <c r="D32" s="57">
        <v>0.213618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</row>
    <row r="33" spans="1:16" outlineLevel="3" x14ac:dyDescent="0.2">
      <c r="A33" s="14" t="s">
        <v>29</v>
      </c>
      <c r="B33" s="90">
        <v>2409.5630227899996</v>
      </c>
      <c r="C33" s="90">
        <v>60604.772539999998</v>
      </c>
      <c r="D33" s="209">
        <v>3.6838000000000003E-2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1:16" outlineLevel="3" x14ac:dyDescent="0.2">
      <c r="A34" s="14" t="s">
        <v>98</v>
      </c>
      <c r="B34" s="90">
        <v>584.31726916000002</v>
      </c>
      <c r="C34" s="90">
        <v>14696.612976330001</v>
      </c>
      <c r="D34" s="209">
        <v>8.933E-3</v>
      </c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spans="1:16" outlineLevel="3" x14ac:dyDescent="0.2">
      <c r="A35" s="14" t="s">
        <v>77</v>
      </c>
      <c r="B35" s="90">
        <v>504.62136628000002</v>
      </c>
      <c r="C35" s="90">
        <v>12692.120037160001</v>
      </c>
      <c r="D35" s="209">
        <v>7.7149999999999996E-3</v>
      </c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1:16" outlineLevel="3" x14ac:dyDescent="0.2">
      <c r="A36" s="14" t="s">
        <v>66</v>
      </c>
      <c r="B36" s="90">
        <v>5151.7600066999994</v>
      </c>
      <c r="C36" s="90">
        <v>129575.87763198001</v>
      </c>
      <c r="D36" s="209">
        <v>7.8760999999999998E-2</v>
      </c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1:16" outlineLevel="3" x14ac:dyDescent="0.2">
      <c r="A37" s="14" t="s">
        <v>94</v>
      </c>
      <c r="B37" s="90">
        <v>5321.6626014400008</v>
      </c>
      <c r="C37" s="90">
        <v>133849.22844747998</v>
      </c>
      <c r="D37" s="209">
        <v>8.1358E-2</v>
      </c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1:16" outlineLevel="3" x14ac:dyDescent="0.2">
      <c r="A38" s="14" t="s">
        <v>23</v>
      </c>
      <c r="B38" s="90">
        <v>0.85451250000000001</v>
      </c>
      <c r="C38" s="90">
        <v>21.492501010000002</v>
      </c>
      <c r="D38" s="209">
        <v>1.2999999999999999E-5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1:16" ht="14.25" outlineLevel="2" x14ac:dyDescent="0.25">
      <c r="A39" s="178" t="s">
        <v>4</v>
      </c>
      <c r="B39" s="180">
        <f t="shared" ref="B39:C39" si="7">SUM(B$40:B$44)</f>
        <v>1361.4314528300001</v>
      </c>
      <c r="C39" s="180">
        <f t="shared" si="7"/>
        <v>34242.409410929999</v>
      </c>
      <c r="D39" s="57">
        <v>2.0813000000000002E-2</v>
      </c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1:16" outlineLevel="3" x14ac:dyDescent="0.2">
      <c r="A40" s="14" t="s">
        <v>103</v>
      </c>
      <c r="B40" s="90">
        <v>283.98775449999999</v>
      </c>
      <c r="C40" s="90">
        <v>7142.7944000000007</v>
      </c>
      <c r="D40" s="209">
        <v>4.3420000000000004E-3</v>
      </c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</row>
    <row r="41" spans="1:16" outlineLevel="3" x14ac:dyDescent="0.2">
      <c r="A41" s="14" t="s">
        <v>36</v>
      </c>
      <c r="B41" s="90">
        <v>225.69210213000002</v>
      </c>
      <c r="C41" s="90">
        <v>5676.5556179999994</v>
      </c>
      <c r="D41" s="209">
        <v>3.4499999999999999E-3</v>
      </c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</row>
    <row r="42" spans="1:16" outlineLevel="3" x14ac:dyDescent="0.2">
      <c r="A42" s="14" t="s">
        <v>9</v>
      </c>
      <c r="B42" s="90">
        <v>605.85586000000001</v>
      </c>
      <c r="C42" s="90">
        <v>15238.346638019999</v>
      </c>
      <c r="D42" s="209">
        <v>9.2619999999999994E-3</v>
      </c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</row>
    <row r="43" spans="1:16" outlineLevel="3" x14ac:dyDescent="0.2">
      <c r="A43" s="14" t="s">
        <v>99</v>
      </c>
      <c r="B43" s="90">
        <v>9.021997429999999</v>
      </c>
      <c r="C43" s="90">
        <v>226.91919528000003</v>
      </c>
      <c r="D43" s="209">
        <v>1.3799999999999999E-4</v>
      </c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spans="1:16" outlineLevel="3" x14ac:dyDescent="0.2">
      <c r="A44" s="14" t="s">
        <v>105</v>
      </c>
      <c r="B44" s="90">
        <v>236.87373876999999</v>
      </c>
      <c r="C44" s="90">
        <v>5957.7935596300003</v>
      </c>
      <c r="D44" s="209">
        <v>3.6210000000000001E-3</v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</row>
    <row r="45" spans="1:16" ht="14.25" outlineLevel="2" x14ac:dyDescent="0.25">
      <c r="A45" s="178" t="s">
        <v>22</v>
      </c>
      <c r="B45" s="180">
        <f t="shared" ref="B45:C45" si="8">SUM(B$46:B$46)</f>
        <v>5.5746169999999998E-2</v>
      </c>
      <c r="C45" s="180">
        <f t="shared" si="8"/>
        <v>1.4021147199999999</v>
      </c>
      <c r="D45" s="57">
        <v>9.9999999999999995E-7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</row>
    <row r="46" spans="1:16" outlineLevel="3" x14ac:dyDescent="0.2">
      <c r="A46" s="14" t="s">
        <v>75</v>
      </c>
      <c r="B46" s="90">
        <v>5.5746169999999998E-2</v>
      </c>
      <c r="C46" s="90">
        <v>1.4021147199999999</v>
      </c>
      <c r="D46" s="209">
        <v>9.9999999999999995E-7</v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</row>
    <row r="47" spans="1:16" ht="14.25" outlineLevel="2" x14ac:dyDescent="0.25">
      <c r="A47" s="178" t="s">
        <v>144</v>
      </c>
      <c r="B47" s="180">
        <f t="shared" ref="B47:C47" si="9">SUM(B$48:B$50)</f>
        <v>17302.433000000001</v>
      </c>
      <c r="C47" s="180">
        <f t="shared" si="9"/>
        <v>435186.79795399</v>
      </c>
      <c r="D47" s="57">
        <v>0.26452100000000001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</row>
    <row r="48" spans="1:16" outlineLevel="3" x14ac:dyDescent="0.2">
      <c r="A48" s="14" t="s">
        <v>120</v>
      </c>
      <c r="B48" s="90">
        <v>3000</v>
      </c>
      <c r="C48" s="90">
        <v>75455.307000000001</v>
      </c>
      <c r="D48" s="209">
        <v>4.5864000000000002E-2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</row>
    <row r="49" spans="1:16" outlineLevel="3" x14ac:dyDescent="0.2">
      <c r="A49" s="14" t="s">
        <v>122</v>
      </c>
      <c r="B49" s="90">
        <v>1000</v>
      </c>
      <c r="C49" s="90">
        <v>25151.769</v>
      </c>
      <c r="D49" s="209">
        <v>1.5288E-2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</row>
    <row r="50" spans="1:16" outlineLevel="3" x14ac:dyDescent="0.2">
      <c r="A50" s="14" t="s">
        <v>126</v>
      </c>
      <c r="B50" s="90">
        <v>13302.433000000001</v>
      </c>
      <c r="C50" s="90">
        <v>334579.72195399</v>
      </c>
      <c r="D50" s="209">
        <v>0.20336899999999999</v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</row>
    <row r="51" spans="1:16" ht="14.25" outlineLevel="2" x14ac:dyDescent="0.25">
      <c r="A51" s="178" t="s">
        <v>6</v>
      </c>
      <c r="B51" s="180">
        <f t="shared" ref="B51:C51" si="10">SUM(B$52:B$52)</f>
        <v>1695.2498448900001</v>
      </c>
      <c r="C51" s="180">
        <f t="shared" si="10"/>
        <v>42638.532496</v>
      </c>
      <c r="D51" s="57">
        <v>2.5916999999999999E-2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</row>
    <row r="52" spans="1:16" outlineLevel="3" x14ac:dyDescent="0.2">
      <c r="A52" s="14" t="s">
        <v>94</v>
      </c>
      <c r="B52" s="90">
        <v>1695.2498448900001</v>
      </c>
      <c r="C52" s="90">
        <v>42638.532496</v>
      </c>
      <c r="D52" s="209">
        <v>2.5916999999999999E-2</v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</row>
    <row r="53" spans="1:16" ht="15" x14ac:dyDescent="0.25">
      <c r="A53" s="79" t="s">
        <v>114</v>
      </c>
      <c r="B53" s="17">
        <f t="shared" ref="B53:D53" si="11">B$54+B$69</f>
        <v>10067.65439577</v>
      </c>
      <c r="C53" s="17">
        <f t="shared" si="11"/>
        <v>253219.31773328996</v>
      </c>
      <c r="D53" s="124">
        <f t="shared" si="11"/>
        <v>0.153917</v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</row>
    <row r="54" spans="1:16" ht="15" outlineLevel="1" x14ac:dyDescent="0.25">
      <c r="A54" s="224" t="s">
        <v>50</v>
      </c>
      <c r="B54" s="187">
        <f t="shared" ref="B54:D54" si="12">B$55+B$63+B$67</f>
        <v>840.90496744000006</v>
      </c>
      <c r="C54" s="187">
        <f t="shared" si="12"/>
        <v>21150.247491269998</v>
      </c>
      <c r="D54" s="61">
        <f t="shared" si="12"/>
        <v>1.2858E-2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</row>
    <row r="55" spans="1:16" ht="14.25" outlineLevel="2" x14ac:dyDescent="0.25">
      <c r="A55" s="178" t="s">
        <v>130</v>
      </c>
      <c r="B55" s="180">
        <f t="shared" ref="B55:C55" si="13">SUM(B$56:B$62)</f>
        <v>652.04207309000003</v>
      </c>
      <c r="C55" s="180">
        <f t="shared" si="13"/>
        <v>16400.011599999998</v>
      </c>
      <c r="D55" s="57">
        <v>9.9699999999999997E-3</v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</row>
    <row r="56" spans="1:16" outlineLevel="3" x14ac:dyDescent="0.2">
      <c r="A56" s="14" t="s">
        <v>154</v>
      </c>
      <c r="B56" s="90">
        <v>4.6119999999999999E-4</v>
      </c>
      <c r="C56" s="90">
        <v>1.1599999999999999E-2</v>
      </c>
      <c r="D56" s="209">
        <v>0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1:16" outlineLevel="3" x14ac:dyDescent="0.2">
      <c r="A57" s="14" t="s">
        <v>46</v>
      </c>
      <c r="B57" s="90">
        <v>39.758634870000002</v>
      </c>
      <c r="C57" s="90">
        <v>1000</v>
      </c>
      <c r="D57" s="209">
        <v>6.0800000000000003E-4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1:16" outlineLevel="3" x14ac:dyDescent="0.2">
      <c r="A58" s="14" t="s">
        <v>51</v>
      </c>
      <c r="B58" s="90">
        <v>119.27590461</v>
      </c>
      <c r="C58" s="90">
        <v>3000</v>
      </c>
      <c r="D58" s="209">
        <v>1.8240000000000001E-3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</row>
    <row r="59" spans="1:16" outlineLevel="3" x14ac:dyDescent="0.2">
      <c r="A59" s="14" t="s">
        <v>180</v>
      </c>
      <c r="B59" s="90">
        <v>127.22763161</v>
      </c>
      <c r="C59" s="90">
        <v>3200</v>
      </c>
      <c r="D59" s="209">
        <v>1.9449999999999999E-3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</row>
    <row r="60" spans="1:16" outlineLevel="3" x14ac:dyDescent="0.2">
      <c r="A60" s="14" t="s">
        <v>146</v>
      </c>
      <c r="B60" s="90">
        <v>190.84144737</v>
      </c>
      <c r="C60" s="90">
        <v>4800</v>
      </c>
      <c r="D60" s="209">
        <v>2.918E-3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</row>
    <row r="61" spans="1:16" outlineLevel="3" x14ac:dyDescent="0.2">
      <c r="A61" s="14" t="s">
        <v>41</v>
      </c>
      <c r="B61" s="90">
        <v>9.9396587199999988</v>
      </c>
      <c r="C61" s="90">
        <v>250</v>
      </c>
      <c r="D61" s="209">
        <v>1.5200000000000001E-4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</row>
    <row r="62" spans="1:16" outlineLevel="3" x14ac:dyDescent="0.2">
      <c r="A62" s="14" t="s">
        <v>177</v>
      </c>
      <c r="B62" s="90">
        <v>164.99833470999999</v>
      </c>
      <c r="C62" s="90">
        <v>4150</v>
      </c>
      <c r="D62" s="209">
        <v>2.5230000000000001E-3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1:16" ht="14.25" outlineLevel="2" x14ac:dyDescent="0.25">
      <c r="A63" s="178" t="s">
        <v>8</v>
      </c>
      <c r="B63" s="180">
        <f t="shared" ref="B63:C63" si="14">SUM(B$64:B$66)</f>
        <v>188.82493877000002</v>
      </c>
      <c r="C63" s="180">
        <f t="shared" si="14"/>
        <v>4749.2812412700005</v>
      </c>
      <c r="D63" s="57">
        <v>2.8869999999999998E-3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</row>
    <row r="64" spans="1:16" outlineLevel="3" x14ac:dyDescent="0.2">
      <c r="A64" s="14" t="s">
        <v>10</v>
      </c>
      <c r="B64" s="90">
        <v>31.30992496</v>
      </c>
      <c r="C64" s="90">
        <v>787.5</v>
      </c>
      <c r="D64" s="209">
        <v>4.7899999999999999E-4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1:16" outlineLevel="3" x14ac:dyDescent="0.2">
      <c r="A65" s="14" t="s">
        <v>107</v>
      </c>
      <c r="B65" s="90">
        <v>151.97190775000001</v>
      </c>
      <c r="C65" s="90">
        <v>3822.3623181500002</v>
      </c>
      <c r="D65" s="209">
        <v>2.323E-3</v>
      </c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1:16" outlineLevel="3" x14ac:dyDescent="0.2">
      <c r="A66" s="14" t="s">
        <v>30</v>
      </c>
      <c r="B66" s="90">
        <v>5.5431060600000004</v>
      </c>
      <c r="C66" s="90">
        <v>139.41892311999999</v>
      </c>
      <c r="D66" s="209">
        <v>8.5000000000000006E-5</v>
      </c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1:16" ht="14.25" outlineLevel="2" x14ac:dyDescent="0.25">
      <c r="A67" s="178" t="s">
        <v>133</v>
      </c>
      <c r="B67" s="180">
        <f t="shared" ref="B67:C67" si="15">SUM(B$68:B$68)</f>
        <v>3.7955579999999996E-2</v>
      </c>
      <c r="C67" s="180">
        <f t="shared" si="15"/>
        <v>0.95465</v>
      </c>
      <c r="D67" s="57">
        <v>9.9999999999999995E-7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1:16" outlineLevel="3" x14ac:dyDescent="0.2">
      <c r="A68" s="14" t="s">
        <v>175</v>
      </c>
      <c r="B68" s="90">
        <v>3.7955579999999996E-2</v>
      </c>
      <c r="C68" s="90">
        <v>0.95465</v>
      </c>
      <c r="D68" s="209">
        <v>9.9999999999999995E-7</v>
      </c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1:16" ht="15" outlineLevel="1" x14ac:dyDescent="0.25">
      <c r="A69" s="224" t="s">
        <v>80</v>
      </c>
      <c r="B69" s="187">
        <f t="shared" ref="B69:D69" si="16">B$70+B$75+B$77+B$86+B$87</f>
        <v>9226.7494283300002</v>
      </c>
      <c r="C69" s="187">
        <f t="shared" si="16"/>
        <v>232069.07024201998</v>
      </c>
      <c r="D69" s="61">
        <f t="shared" si="16"/>
        <v>0.14105899999999999</v>
      </c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1:16" ht="14.25" outlineLevel="2" x14ac:dyDescent="0.25">
      <c r="A70" s="178" t="s">
        <v>143</v>
      </c>
      <c r="B70" s="180">
        <f t="shared" ref="B70:C70" si="17">SUM(B$71:B$74)</f>
        <v>6101.1788171600001</v>
      </c>
      <c r="C70" s="180">
        <f t="shared" si="17"/>
        <v>153455.44023683999</v>
      </c>
      <c r="D70" s="57">
        <v>9.3275999999999998E-2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1:16" outlineLevel="3" x14ac:dyDescent="0.2">
      <c r="A71" s="14" t="s">
        <v>11</v>
      </c>
      <c r="B71" s="90">
        <v>19.0036451</v>
      </c>
      <c r="C71" s="90">
        <v>477.97529172999998</v>
      </c>
      <c r="D71" s="209">
        <v>2.9100000000000003E-4</v>
      </c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1:16" outlineLevel="3" x14ac:dyDescent="0.2">
      <c r="A72" s="14" t="s">
        <v>98</v>
      </c>
      <c r="B72" s="90">
        <v>378.43726812</v>
      </c>
      <c r="C72" s="90">
        <v>9518.3667486300001</v>
      </c>
      <c r="D72" s="209">
        <v>5.7860000000000003E-3</v>
      </c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1:16" outlineLevel="3" x14ac:dyDescent="0.2">
      <c r="A73" s="14" t="s">
        <v>66</v>
      </c>
      <c r="B73" s="90">
        <v>394.51357701000001</v>
      </c>
      <c r="C73" s="90">
        <v>9922.7143563199988</v>
      </c>
      <c r="D73" s="209">
        <v>6.0309999999999999E-3</v>
      </c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1:16" outlineLevel="3" x14ac:dyDescent="0.2">
      <c r="A74" s="14" t="s">
        <v>94</v>
      </c>
      <c r="B74" s="90">
        <v>5309.2243269300006</v>
      </c>
      <c r="C74" s="90">
        <v>133536.38384016001</v>
      </c>
      <c r="D74" s="209">
        <v>8.1168000000000004E-2</v>
      </c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1:16" ht="14.25" outlineLevel="2" x14ac:dyDescent="0.25">
      <c r="A75" s="178" t="s">
        <v>4</v>
      </c>
      <c r="B75" s="180">
        <f t="shared" ref="B75:C75" si="18">SUM(B$76:B$76)</f>
        <v>170.58624330000001</v>
      </c>
      <c r="C75" s="180">
        <f t="shared" si="18"/>
        <v>4290.54578606</v>
      </c>
      <c r="D75" s="57">
        <v>2.6080000000000001E-3</v>
      </c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1:16" outlineLevel="3" x14ac:dyDescent="0.2">
      <c r="A76" s="14" t="s">
        <v>103</v>
      </c>
      <c r="B76" s="90">
        <v>170.58624330000001</v>
      </c>
      <c r="C76" s="90">
        <v>4290.54578606</v>
      </c>
      <c r="D76" s="209">
        <v>2.6080000000000001E-3</v>
      </c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1:16" ht="14.25" outlineLevel="2" x14ac:dyDescent="0.25">
      <c r="A77" s="178" t="s">
        <v>22</v>
      </c>
      <c r="B77" s="180">
        <f t="shared" ref="B77:C77" si="19">SUM(B$78:B$85)</f>
        <v>2842.5520200800001</v>
      </c>
      <c r="C77" s="180">
        <f t="shared" si="19"/>
        <v>71495.211779420002</v>
      </c>
      <c r="D77" s="57">
        <v>4.3456000000000002E-2</v>
      </c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1:16" outlineLevel="3" x14ac:dyDescent="0.2">
      <c r="A78" s="14" t="s">
        <v>65</v>
      </c>
      <c r="B78" s="90">
        <v>40.68805347</v>
      </c>
      <c r="C78" s="90">
        <v>1023.37652194</v>
      </c>
      <c r="D78" s="209">
        <v>6.2200000000000005E-4</v>
      </c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1:16" outlineLevel="3" x14ac:dyDescent="0.2">
      <c r="A79" s="14" t="s">
        <v>137</v>
      </c>
      <c r="B79" s="90">
        <v>100.8</v>
      </c>
      <c r="C79" s="90">
        <v>2535.2983152000002</v>
      </c>
      <c r="D79" s="209">
        <v>1.5410000000000001E-3</v>
      </c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pans="1:16" outlineLevel="3" x14ac:dyDescent="0.2">
      <c r="A80" s="14" t="s">
        <v>123</v>
      </c>
      <c r="B80" s="90">
        <v>46.33775017</v>
      </c>
      <c r="C80" s="90">
        <v>1165.4763881399999</v>
      </c>
      <c r="D80" s="209">
        <v>7.0799999999999997E-4</v>
      </c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1:16" outlineLevel="3" x14ac:dyDescent="0.2">
      <c r="A81" s="14" t="s">
        <v>155</v>
      </c>
      <c r="B81" s="90">
        <v>500</v>
      </c>
      <c r="C81" s="90">
        <v>12575.8845</v>
      </c>
      <c r="D81" s="209">
        <v>7.6439999999999998E-3</v>
      </c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</row>
    <row r="82" spans="1:16" outlineLevel="3" x14ac:dyDescent="0.2">
      <c r="A82" s="14" t="s">
        <v>70</v>
      </c>
      <c r="B82" s="90">
        <v>72.08</v>
      </c>
      <c r="C82" s="90">
        <v>1812.93950952</v>
      </c>
      <c r="D82" s="209">
        <v>1.1019999999999999E-3</v>
      </c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1:16" outlineLevel="3" x14ac:dyDescent="0.2">
      <c r="A83" s="14" t="s">
        <v>73</v>
      </c>
      <c r="B83" s="90">
        <v>1552.1238949999999</v>
      </c>
      <c r="C83" s="90">
        <v>39038.661666419997</v>
      </c>
      <c r="D83" s="209">
        <v>2.3729E-2</v>
      </c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pans="1:16" outlineLevel="3" x14ac:dyDescent="0.2">
      <c r="A84" s="14" t="s">
        <v>160</v>
      </c>
      <c r="B84" s="90">
        <v>163.09375</v>
      </c>
      <c r="C84" s="90">
        <v>4102.0963253399996</v>
      </c>
      <c r="D84" s="209">
        <v>2.493E-3</v>
      </c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1:16" outlineLevel="3" x14ac:dyDescent="0.2">
      <c r="A85" s="14" t="s">
        <v>31</v>
      </c>
      <c r="B85" s="90">
        <v>367.42857144000004</v>
      </c>
      <c r="C85" s="90">
        <v>9241.4785528599987</v>
      </c>
      <c r="D85" s="209">
        <v>5.6169999999999996E-3</v>
      </c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</row>
    <row r="86" spans="1:16" ht="14.25" outlineLevel="2" x14ac:dyDescent="0.25">
      <c r="A86" s="178" t="s">
        <v>144</v>
      </c>
      <c r="B86" s="180"/>
      <c r="C86" s="180"/>
      <c r="D86" s="5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spans="1:16" ht="14.25" outlineLevel="2" x14ac:dyDescent="0.25">
      <c r="A87" s="178" t="s">
        <v>6</v>
      </c>
      <c r="B87" s="180">
        <f t="shared" ref="B87:C87" si="20">SUM(B$88:B$88)</f>
        <v>112.43234778999999</v>
      </c>
      <c r="C87" s="180">
        <f t="shared" si="20"/>
        <v>2827.8724397000001</v>
      </c>
      <c r="D87" s="57">
        <v>1.719E-3</v>
      </c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</row>
    <row r="88" spans="1:16" outlineLevel="3" x14ac:dyDescent="0.2">
      <c r="A88" s="14" t="s">
        <v>94</v>
      </c>
      <c r="B88" s="90">
        <v>112.43234778999999</v>
      </c>
      <c r="C88" s="90">
        <v>2827.8724397000001</v>
      </c>
      <c r="D88" s="209">
        <v>1.719E-3</v>
      </c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1:16" x14ac:dyDescent="0.2">
      <c r="B89" s="86"/>
      <c r="C89" s="86"/>
      <c r="D89" s="205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1:16" x14ac:dyDescent="0.2">
      <c r="B90" s="86"/>
      <c r="C90" s="86"/>
      <c r="D90" s="205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1:16" x14ac:dyDescent="0.2">
      <c r="B91" s="86"/>
      <c r="C91" s="86"/>
      <c r="D91" s="205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1:16" x14ac:dyDescent="0.2">
      <c r="B92" s="86"/>
      <c r="C92" s="86"/>
      <c r="D92" s="205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1:16" x14ac:dyDescent="0.2">
      <c r="B93" s="86"/>
      <c r="C93" s="86"/>
      <c r="D93" s="205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1:16" x14ac:dyDescent="0.2">
      <c r="B94" s="86"/>
      <c r="C94" s="86"/>
      <c r="D94" s="205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1:16" x14ac:dyDescent="0.2">
      <c r="B95" s="86"/>
      <c r="C95" s="86"/>
      <c r="D95" s="205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1:16" x14ac:dyDescent="0.2">
      <c r="B96" s="86"/>
      <c r="C96" s="86"/>
      <c r="D96" s="205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2:16" x14ac:dyDescent="0.2">
      <c r="B97" s="86"/>
      <c r="C97" s="86"/>
      <c r="D97" s="205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2:16" x14ac:dyDescent="0.2">
      <c r="B98" s="86"/>
      <c r="C98" s="86"/>
      <c r="D98" s="205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</row>
    <row r="99" spans="2:16" x14ac:dyDescent="0.2">
      <c r="B99" s="86"/>
      <c r="C99" s="86"/>
      <c r="D99" s="205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</row>
    <row r="100" spans="2:16" x14ac:dyDescent="0.2">
      <c r="B100" s="86"/>
      <c r="C100" s="86"/>
      <c r="D100" s="205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</row>
    <row r="101" spans="2:16" x14ac:dyDescent="0.2">
      <c r="B101" s="86"/>
      <c r="C101" s="86"/>
      <c r="D101" s="205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</row>
    <row r="102" spans="2:16" x14ac:dyDescent="0.2">
      <c r="B102" s="86"/>
      <c r="C102" s="86"/>
      <c r="D102" s="205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</row>
    <row r="103" spans="2:16" x14ac:dyDescent="0.2">
      <c r="B103" s="86"/>
      <c r="C103" s="86"/>
      <c r="D103" s="205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</row>
    <row r="104" spans="2:16" x14ac:dyDescent="0.2">
      <c r="B104" s="86"/>
      <c r="C104" s="86"/>
      <c r="D104" s="205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</row>
    <row r="105" spans="2:16" x14ac:dyDescent="0.2">
      <c r="B105" s="86"/>
      <c r="C105" s="86"/>
      <c r="D105" s="205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</row>
    <row r="106" spans="2:16" x14ac:dyDescent="0.2">
      <c r="B106" s="86"/>
      <c r="C106" s="86"/>
      <c r="D106" s="205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</row>
    <row r="107" spans="2:16" x14ac:dyDescent="0.2">
      <c r="B107" s="86"/>
      <c r="C107" s="86"/>
      <c r="D107" s="205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</row>
    <row r="108" spans="2:16" x14ac:dyDescent="0.2">
      <c r="B108" s="86"/>
      <c r="C108" s="86"/>
      <c r="D108" s="205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</row>
    <row r="109" spans="2:16" x14ac:dyDescent="0.2">
      <c r="B109" s="86"/>
      <c r="C109" s="86"/>
      <c r="D109" s="205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</row>
    <row r="110" spans="2:16" x14ac:dyDescent="0.2">
      <c r="B110" s="86"/>
      <c r="C110" s="86"/>
      <c r="D110" s="205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</row>
    <row r="111" spans="2:16" x14ac:dyDescent="0.2">
      <c r="B111" s="86"/>
      <c r="C111" s="86"/>
      <c r="D111" s="205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</row>
    <row r="112" spans="2:16" x14ac:dyDescent="0.2">
      <c r="B112" s="86"/>
      <c r="C112" s="86"/>
      <c r="D112" s="205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</row>
    <row r="113" spans="2:16" x14ac:dyDescent="0.2">
      <c r="B113" s="86"/>
      <c r="C113" s="86"/>
      <c r="D113" s="205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</row>
    <row r="114" spans="2:16" x14ac:dyDescent="0.2">
      <c r="B114" s="86"/>
      <c r="C114" s="86"/>
      <c r="D114" s="205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</row>
    <row r="115" spans="2:16" x14ac:dyDescent="0.2">
      <c r="B115" s="86"/>
      <c r="C115" s="86"/>
      <c r="D115" s="205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</row>
    <row r="116" spans="2:16" x14ac:dyDescent="0.2">
      <c r="B116" s="86"/>
      <c r="C116" s="86"/>
      <c r="D116" s="205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</row>
    <row r="117" spans="2:16" x14ac:dyDescent="0.2">
      <c r="B117" s="86"/>
      <c r="C117" s="86"/>
      <c r="D117" s="205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</row>
    <row r="118" spans="2:16" x14ac:dyDescent="0.2">
      <c r="B118" s="86"/>
      <c r="C118" s="86"/>
      <c r="D118" s="205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</row>
    <row r="119" spans="2:16" x14ac:dyDescent="0.2">
      <c r="B119" s="86"/>
      <c r="C119" s="86"/>
      <c r="D119" s="205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</row>
    <row r="120" spans="2:16" x14ac:dyDescent="0.2">
      <c r="B120" s="86"/>
      <c r="C120" s="86"/>
      <c r="D120" s="205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</row>
    <row r="121" spans="2:16" x14ac:dyDescent="0.2">
      <c r="B121" s="86"/>
      <c r="C121" s="86"/>
      <c r="D121" s="205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</row>
    <row r="122" spans="2:16" x14ac:dyDescent="0.2">
      <c r="B122" s="86"/>
      <c r="C122" s="86"/>
      <c r="D122" s="205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</row>
    <row r="123" spans="2:16" x14ac:dyDescent="0.2">
      <c r="B123" s="86"/>
      <c r="C123" s="86"/>
      <c r="D123" s="205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</row>
    <row r="124" spans="2:16" x14ac:dyDescent="0.2">
      <c r="B124" s="86"/>
      <c r="C124" s="86"/>
      <c r="D124" s="205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</row>
    <row r="125" spans="2:16" x14ac:dyDescent="0.2">
      <c r="B125" s="86"/>
      <c r="C125" s="86"/>
      <c r="D125" s="205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</row>
    <row r="126" spans="2:16" x14ac:dyDescent="0.2">
      <c r="B126" s="86"/>
      <c r="C126" s="86"/>
      <c r="D126" s="205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</row>
    <row r="127" spans="2:16" x14ac:dyDescent="0.2">
      <c r="B127" s="86"/>
      <c r="C127" s="86"/>
      <c r="D127" s="205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</row>
    <row r="128" spans="2:16" x14ac:dyDescent="0.2">
      <c r="B128" s="86"/>
      <c r="C128" s="86"/>
      <c r="D128" s="205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</row>
    <row r="129" spans="2:16" x14ac:dyDescent="0.2">
      <c r="B129" s="86"/>
      <c r="C129" s="86"/>
      <c r="D129" s="205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</row>
    <row r="130" spans="2:16" x14ac:dyDescent="0.2">
      <c r="B130" s="86"/>
      <c r="C130" s="86"/>
      <c r="D130" s="205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</row>
    <row r="131" spans="2:16" x14ac:dyDescent="0.2">
      <c r="B131" s="86"/>
      <c r="C131" s="86"/>
      <c r="D131" s="205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</row>
    <row r="132" spans="2:16" x14ac:dyDescent="0.2">
      <c r="B132" s="86"/>
      <c r="C132" s="86"/>
      <c r="D132" s="205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</row>
    <row r="133" spans="2:16" x14ac:dyDescent="0.2">
      <c r="B133" s="86"/>
      <c r="C133" s="86"/>
      <c r="D133" s="205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</row>
    <row r="134" spans="2:16" x14ac:dyDescent="0.2">
      <c r="B134" s="86"/>
      <c r="C134" s="86"/>
      <c r="D134" s="205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</row>
    <row r="135" spans="2:16" x14ac:dyDescent="0.2">
      <c r="B135" s="86"/>
      <c r="C135" s="86"/>
      <c r="D135" s="205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</row>
    <row r="136" spans="2:16" x14ac:dyDescent="0.2">
      <c r="B136" s="86"/>
      <c r="C136" s="86"/>
      <c r="D136" s="205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</row>
    <row r="137" spans="2:16" x14ac:dyDescent="0.2">
      <c r="B137" s="86"/>
      <c r="C137" s="86"/>
      <c r="D137" s="205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</row>
    <row r="138" spans="2:16" x14ac:dyDescent="0.2">
      <c r="B138" s="86"/>
      <c r="C138" s="86"/>
      <c r="D138" s="205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</row>
    <row r="139" spans="2:16" x14ac:dyDescent="0.2">
      <c r="B139" s="86"/>
      <c r="C139" s="86"/>
      <c r="D139" s="205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</row>
    <row r="140" spans="2:16" x14ac:dyDescent="0.2">
      <c r="B140" s="86"/>
      <c r="C140" s="86"/>
      <c r="D140" s="205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</row>
    <row r="141" spans="2:16" x14ac:dyDescent="0.2">
      <c r="B141" s="86"/>
      <c r="C141" s="86"/>
      <c r="D141" s="205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</row>
    <row r="142" spans="2:16" x14ac:dyDescent="0.2">
      <c r="B142" s="86"/>
      <c r="C142" s="86"/>
      <c r="D142" s="205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</row>
    <row r="143" spans="2:16" x14ac:dyDescent="0.2">
      <c r="B143" s="86"/>
      <c r="C143" s="86"/>
      <c r="D143" s="205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</row>
    <row r="144" spans="2:16" x14ac:dyDescent="0.2">
      <c r="B144" s="86"/>
      <c r="C144" s="86"/>
      <c r="D144" s="205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</row>
    <row r="145" spans="2:16" x14ac:dyDescent="0.2">
      <c r="B145" s="86"/>
      <c r="C145" s="86"/>
      <c r="D145" s="205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</row>
    <row r="146" spans="2:16" x14ac:dyDescent="0.2">
      <c r="B146" s="86"/>
      <c r="C146" s="86"/>
      <c r="D146" s="205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</row>
    <row r="147" spans="2:16" x14ac:dyDescent="0.2">
      <c r="B147" s="86"/>
      <c r="C147" s="86"/>
      <c r="D147" s="205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</row>
    <row r="148" spans="2:16" x14ac:dyDescent="0.2">
      <c r="B148" s="86"/>
      <c r="C148" s="86"/>
      <c r="D148" s="205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</row>
    <row r="149" spans="2:16" x14ac:dyDescent="0.2">
      <c r="B149" s="86"/>
      <c r="C149" s="86"/>
      <c r="D149" s="205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</row>
    <row r="150" spans="2:16" x14ac:dyDescent="0.2">
      <c r="B150" s="86"/>
      <c r="C150" s="86"/>
      <c r="D150" s="205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</row>
    <row r="151" spans="2:16" x14ac:dyDescent="0.2">
      <c r="B151" s="86"/>
      <c r="C151" s="86"/>
      <c r="D151" s="205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</row>
    <row r="152" spans="2:16" x14ac:dyDescent="0.2">
      <c r="B152" s="86"/>
      <c r="C152" s="86"/>
      <c r="D152" s="205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</row>
    <row r="153" spans="2:16" x14ac:dyDescent="0.2">
      <c r="B153" s="86"/>
      <c r="C153" s="86"/>
      <c r="D153" s="205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</row>
    <row r="154" spans="2:16" x14ac:dyDescent="0.2">
      <c r="B154" s="86"/>
      <c r="C154" s="86"/>
      <c r="D154" s="205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</row>
    <row r="155" spans="2:16" x14ac:dyDescent="0.2">
      <c r="B155" s="86"/>
      <c r="C155" s="86"/>
      <c r="D155" s="205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</row>
    <row r="156" spans="2:16" x14ac:dyDescent="0.2">
      <c r="B156" s="86"/>
      <c r="C156" s="86"/>
      <c r="D156" s="205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</row>
    <row r="157" spans="2:16" x14ac:dyDescent="0.2">
      <c r="B157" s="86"/>
      <c r="C157" s="86"/>
      <c r="D157" s="205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</row>
    <row r="158" spans="2:16" x14ac:dyDescent="0.2">
      <c r="B158" s="86"/>
      <c r="C158" s="86"/>
      <c r="D158" s="205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</row>
    <row r="159" spans="2:16" x14ac:dyDescent="0.2">
      <c r="B159" s="86"/>
      <c r="C159" s="86"/>
      <c r="D159" s="205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</row>
    <row r="160" spans="2:16" x14ac:dyDescent="0.2">
      <c r="B160" s="86"/>
      <c r="C160" s="86"/>
      <c r="D160" s="205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</row>
    <row r="161" spans="2:16" x14ac:dyDescent="0.2">
      <c r="B161" s="86"/>
      <c r="C161" s="86"/>
      <c r="D161" s="205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</row>
    <row r="162" spans="2:16" x14ac:dyDescent="0.2">
      <c r="B162" s="86"/>
      <c r="C162" s="86"/>
      <c r="D162" s="205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</row>
    <row r="163" spans="2:16" x14ac:dyDescent="0.2">
      <c r="B163" s="86"/>
      <c r="C163" s="86"/>
      <c r="D163" s="205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</row>
    <row r="164" spans="2:16" x14ac:dyDescent="0.2">
      <c r="B164" s="86"/>
      <c r="C164" s="86"/>
      <c r="D164" s="205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</row>
    <row r="165" spans="2:16" x14ac:dyDescent="0.2">
      <c r="B165" s="86"/>
      <c r="C165" s="86"/>
      <c r="D165" s="205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</row>
    <row r="166" spans="2:16" x14ac:dyDescent="0.2">
      <c r="B166" s="86"/>
      <c r="C166" s="86"/>
      <c r="D166" s="205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</row>
    <row r="167" spans="2:16" x14ac:dyDescent="0.2">
      <c r="B167" s="86"/>
      <c r="C167" s="86"/>
      <c r="D167" s="205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</row>
    <row r="168" spans="2:16" x14ac:dyDescent="0.2">
      <c r="B168" s="86"/>
      <c r="C168" s="86"/>
      <c r="D168" s="205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</row>
    <row r="169" spans="2:16" x14ac:dyDescent="0.2">
      <c r="B169" s="86"/>
      <c r="C169" s="86"/>
      <c r="D169" s="205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</row>
    <row r="170" spans="2:16" x14ac:dyDescent="0.2">
      <c r="B170" s="86"/>
      <c r="C170" s="86"/>
      <c r="D170" s="205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</row>
    <row r="171" spans="2:16" x14ac:dyDescent="0.2">
      <c r="B171" s="86"/>
      <c r="C171" s="86"/>
      <c r="D171" s="205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</row>
    <row r="172" spans="2:16" x14ac:dyDescent="0.2">
      <c r="B172" s="86"/>
      <c r="C172" s="86"/>
      <c r="D172" s="205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</row>
    <row r="173" spans="2:16" x14ac:dyDescent="0.2">
      <c r="B173" s="86"/>
      <c r="C173" s="86"/>
      <c r="D173" s="205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</row>
    <row r="174" spans="2:16" x14ac:dyDescent="0.2">
      <c r="B174" s="86"/>
      <c r="C174" s="86"/>
      <c r="D174" s="205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</row>
    <row r="175" spans="2:16" x14ac:dyDescent="0.2">
      <c r="B175" s="86"/>
      <c r="C175" s="86"/>
      <c r="D175" s="205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</row>
    <row r="176" spans="2:16" x14ac:dyDescent="0.2">
      <c r="B176" s="86"/>
      <c r="C176" s="86"/>
      <c r="D176" s="205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</row>
    <row r="177" spans="2:16" x14ac:dyDescent="0.2">
      <c r="B177" s="86"/>
      <c r="C177" s="86"/>
      <c r="D177" s="205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</row>
    <row r="178" spans="2:16" x14ac:dyDescent="0.2">
      <c r="B178" s="86"/>
      <c r="C178" s="86"/>
      <c r="D178" s="205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</row>
    <row r="179" spans="2:16" x14ac:dyDescent="0.2">
      <c r="B179" s="86"/>
      <c r="C179" s="86"/>
      <c r="D179" s="205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</row>
    <row r="180" spans="2:16" x14ac:dyDescent="0.2">
      <c r="B180" s="86"/>
      <c r="C180" s="86"/>
      <c r="D180" s="205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</row>
    <row r="181" spans="2:16" x14ac:dyDescent="0.2">
      <c r="B181" s="86"/>
      <c r="C181" s="86"/>
      <c r="D181" s="205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</row>
    <row r="182" spans="2:16" x14ac:dyDescent="0.2">
      <c r="B182" s="86"/>
      <c r="C182" s="86"/>
      <c r="D182" s="205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</row>
    <row r="183" spans="2:16" x14ac:dyDescent="0.2">
      <c r="B183" s="86"/>
      <c r="C183" s="86"/>
      <c r="D183" s="205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</row>
  </sheetData>
  <mergeCells count="2">
    <mergeCell ref="A2:D2"/>
    <mergeCell ref="A3:D3"/>
  </mergeCells>
  <printOptions horizontalCentered="1" verticalCentered="1"/>
  <pageMargins left="0.78740157480314998" right="0.78740157480314998" top="0.51" bottom="0.52" header="0.511811023622047" footer="0.511811023622047"/>
  <pageSetup paperSize="9" scale="6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50" bestFit="1" customWidth="1"/>
    <col min="2" max="2" width="13.85546875" style="69" bestFit="1" customWidth="1"/>
    <col min="3" max="3" width="14.7109375" style="69" bestFit="1" customWidth="1"/>
    <col min="4" max="4" width="17.42578125" style="69" bestFit="1" customWidth="1"/>
    <col min="5" max="5" width="15.42578125" style="69" bestFit="1" customWidth="1"/>
    <col min="6" max="6" width="16.28515625" style="50" hidden="1" customWidth="1"/>
    <col min="7" max="7" width="3.5703125" style="50" hidden="1" customWidth="1"/>
    <col min="8" max="8" width="2.28515625" style="50" hidden="1" customWidth="1"/>
    <col min="9" max="9" width="3.5703125" style="41" customWidth="1"/>
    <col min="10" max="10" width="2.42578125" style="41" customWidth="1"/>
    <col min="11" max="16384" width="9.140625" style="50"/>
  </cols>
  <sheetData>
    <row r="3" spans="1:20" ht="18.75" x14ac:dyDescent="0.3">
      <c r="A3" s="2" t="s">
        <v>27</v>
      </c>
      <c r="B3" s="2"/>
      <c r="C3" s="2"/>
      <c r="D3" s="2"/>
      <c r="E3" s="2"/>
      <c r="F3" s="239"/>
      <c r="G3" s="239"/>
      <c r="H3" s="239"/>
    </row>
    <row r="4" spans="1:20" ht="15.75" customHeight="1" x14ac:dyDescent="0.3">
      <c r="A4" s="286" t="str">
        <f>" за станом на " &amp; TEXT(DREPORTDATE,"dd.MM.yyyy")</f>
        <v xml:space="preserve"> за станом на 31.01.2016</v>
      </c>
      <c r="B4" s="3"/>
      <c r="C4" s="3"/>
      <c r="D4" s="3"/>
      <c r="E4" s="3"/>
      <c r="F4" s="3"/>
      <c r="G4" s="3"/>
      <c r="H4" s="3"/>
      <c r="I4" s="49"/>
      <c r="J4" s="49"/>
      <c r="K4" s="67"/>
      <c r="L4" s="67"/>
      <c r="M4" s="67"/>
      <c r="N4" s="67"/>
      <c r="O4" s="67"/>
      <c r="P4" s="67"/>
      <c r="Q4" s="67"/>
      <c r="R4" s="67"/>
      <c r="S4" s="67"/>
      <c r="T4" s="67"/>
    </row>
    <row r="5" spans="1:20" ht="18.75" x14ac:dyDescent="0.3">
      <c r="A5" s="2" t="s">
        <v>59</v>
      </c>
      <c r="B5" s="2"/>
      <c r="C5" s="2"/>
      <c r="D5" s="2"/>
      <c r="E5" s="2"/>
      <c r="F5" s="239"/>
      <c r="G5" s="239"/>
      <c r="H5" s="239"/>
    </row>
    <row r="6" spans="1:20" x14ac:dyDescent="0.2">
      <c r="B6" s="86"/>
      <c r="C6" s="86"/>
      <c r="D6" s="86"/>
      <c r="E6" s="86"/>
      <c r="F6" s="67"/>
      <c r="G6" s="67"/>
      <c r="H6" s="67"/>
      <c r="I6" s="49"/>
      <c r="J6" s="49"/>
      <c r="K6" s="67"/>
      <c r="L6" s="67"/>
      <c r="M6" s="67"/>
      <c r="N6" s="67"/>
      <c r="O6" s="67"/>
      <c r="P6" s="67"/>
      <c r="Q6" s="67"/>
      <c r="R6" s="67"/>
    </row>
    <row r="7" spans="1:20" s="157" customFormat="1" x14ac:dyDescent="0.2">
      <c r="B7" s="228"/>
      <c r="C7" s="228"/>
      <c r="D7" s="228"/>
      <c r="E7" s="228"/>
      <c r="I7" s="204"/>
      <c r="J7" s="204"/>
    </row>
    <row r="8" spans="1:20" s="190" customFormat="1" ht="35.25" customHeight="1" x14ac:dyDescent="0.2">
      <c r="A8" s="176" t="s">
        <v>181</v>
      </c>
      <c r="B8" s="16" t="s">
        <v>148</v>
      </c>
      <c r="C8" s="16" t="s">
        <v>111</v>
      </c>
      <c r="D8" s="16" t="s">
        <v>166</v>
      </c>
      <c r="E8" s="16" t="str">
        <f xml:space="preserve"> "Сума боргу " &amp; VALVAL</f>
        <v>Сума боргу тис. одиниць</v>
      </c>
      <c r="F8" s="64" t="s">
        <v>164</v>
      </c>
      <c r="G8" s="64" t="s">
        <v>158</v>
      </c>
      <c r="H8" s="64" t="s">
        <v>162</v>
      </c>
      <c r="I8" s="220"/>
      <c r="J8" s="220"/>
    </row>
    <row r="9" spans="1:20" s="118" customFormat="1" ht="15.75" x14ac:dyDescent="0.2">
      <c r="A9" s="243" t="s">
        <v>27</v>
      </c>
      <c r="B9" s="244">
        <v>33.49</v>
      </c>
      <c r="C9" s="244">
        <v>10.61</v>
      </c>
      <c r="D9" s="244">
        <v>8.25</v>
      </c>
      <c r="E9" s="244">
        <v>1645184552.6500001</v>
      </c>
      <c r="F9" s="245">
        <v>0</v>
      </c>
      <c r="G9" s="245">
        <v>0</v>
      </c>
      <c r="H9" s="245">
        <v>3</v>
      </c>
      <c r="I9" s="49" t="str">
        <f t="shared" ref="I9:I53" si="0">IF(A9="","",A9 &amp; "; " &amp;B9 &amp; "%; "&amp;C9 &amp;"р.")</f>
        <v>Державний та гарантований державою борг України; 33,49%; 10,61р.</v>
      </c>
      <c r="J9" s="235">
        <f t="shared" ref="J9:J61" si="1">E9</f>
        <v>1645184552.6500001</v>
      </c>
    </row>
    <row r="10" spans="1:20" ht="15.75" x14ac:dyDescent="0.25">
      <c r="A10" s="242" t="s">
        <v>92</v>
      </c>
      <c r="B10" s="27">
        <v>34.716000000000001</v>
      </c>
      <c r="C10" s="27">
        <v>10.4</v>
      </c>
      <c r="D10" s="27">
        <v>8.0399999999999991</v>
      </c>
      <c r="E10" s="27">
        <v>1391965234.9200001</v>
      </c>
      <c r="F10" s="242">
        <v>0</v>
      </c>
      <c r="G10" s="242">
        <v>0</v>
      </c>
      <c r="H10" s="242">
        <v>2</v>
      </c>
      <c r="I10" s="49" t="str">
        <f t="shared" si="0"/>
        <v xml:space="preserve">    Державний борг; 34,716%; 10,4р.</v>
      </c>
      <c r="J10" s="235">
        <f t="shared" si="1"/>
        <v>1391965234.9200001</v>
      </c>
      <c r="K10" s="67"/>
      <c r="L10" s="67"/>
      <c r="M10" s="67"/>
      <c r="N10" s="67"/>
      <c r="O10" s="67"/>
      <c r="P10" s="67"/>
      <c r="Q10" s="67"/>
      <c r="R10" s="67"/>
    </row>
    <row r="11" spans="1:20" ht="15.75" x14ac:dyDescent="0.25">
      <c r="A11" s="142" t="s">
        <v>174</v>
      </c>
      <c r="B11" s="216">
        <v>85.212999999999994</v>
      </c>
      <c r="C11" s="216">
        <v>6.9</v>
      </c>
      <c r="D11" s="216">
        <v>4.5999999999999996</v>
      </c>
      <c r="E11" s="216">
        <v>528455988.81</v>
      </c>
      <c r="F11" s="242">
        <v>1</v>
      </c>
      <c r="G11" s="242">
        <v>0</v>
      </c>
      <c r="H11" s="242">
        <v>0</v>
      </c>
      <c r="I11" s="49" t="str">
        <f t="shared" si="0"/>
        <v xml:space="preserve">      Державний внутрішній борг; 85,213%; 6,9р.</v>
      </c>
      <c r="J11" s="235">
        <f t="shared" si="1"/>
        <v>528455988.81</v>
      </c>
      <c r="K11" s="67"/>
      <c r="L11" s="67"/>
      <c r="M11" s="67"/>
      <c r="N11" s="67"/>
      <c r="O11" s="67"/>
      <c r="P11" s="67"/>
      <c r="Q11" s="67"/>
      <c r="R11" s="67"/>
    </row>
    <row r="12" spans="1:20" ht="15.75" x14ac:dyDescent="0.25">
      <c r="A12" s="242" t="s">
        <v>127</v>
      </c>
      <c r="B12" s="27">
        <v>85.616</v>
      </c>
      <c r="C12" s="27">
        <v>6.76</v>
      </c>
      <c r="D12" s="27">
        <v>4.53</v>
      </c>
      <c r="E12" s="27">
        <v>525810938.36000001</v>
      </c>
      <c r="F12" s="242">
        <v>0</v>
      </c>
      <c r="G12" s="242">
        <v>0</v>
      </c>
      <c r="H12" s="242">
        <v>0</v>
      </c>
      <c r="I12" s="49" t="str">
        <f t="shared" si="0"/>
        <v xml:space="preserve">         в т.ч. ОВДП; 85,616%; 6,76р.</v>
      </c>
      <c r="J12" s="235">
        <f t="shared" si="1"/>
        <v>525810938.36000001</v>
      </c>
      <c r="K12" s="67"/>
      <c r="L12" s="67"/>
      <c r="M12" s="67"/>
      <c r="N12" s="67"/>
      <c r="O12" s="67"/>
      <c r="P12" s="67"/>
      <c r="Q12" s="67"/>
      <c r="R12" s="67"/>
    </row>
    <row r="13" spans="1:20" ht="15.75" x14ac:dyDescent="0.25">
      <c r="A13" s="242" t="s">
        <v>84</v>
      </c>
      <c r="B13" s="27">
        <v>0</v>
      </c>
      <c r="C13" s="27">
        <v>0</v>
      </c>
      <c r="D13" s="27">
        <v>0</v>
      </c>
      <c r="E13" s="27">
        <v>0</v>
      </c>
      <c r="F13" s="242">
        <v>0</v>
      </c>
      <c r="G13" s="242">
        <v>1</v>
      </c>
      <c r="H13" s="242">
        <v>0</v>
      </c>
      <c r="I13" s="49" t="str">
        <f t="shared" si="0"/>
        <v xml:space="preserve">            ОВДП (1 - місячні); 0%; 0р.</v>
      </c>
      <c r="J13" s="235">
        <f t="shared" si="1"/>
        <v>0</v>
      </c>
      <c r="K13" s="67"/>
      <c r="L13" s="67"/>
      <c r="M13" s="67"/>
      <c r="N13" s="67"/>
      <c r="O13" s="67"/>
      <c r="P13" s="67"/>
      <c r="Q13" s="67"/>
      <c r="R13" s="67"/>
    </row>
    <row r="14" spans="1:20" ht="15.75" x14ac:dyDescent="0.25">
      <c r="A14" s="242" t="s">
        <v>25</v>
      </c>
      <c r="B14" s="27">
        <v>22.501000000000001</v>
      </c>
      <c r="C14" s="27">
        <v>9.94</v>
      </c>
      <c r="D14" s="27">
        <v>7.57</v>
      </c>
      <c r="E14" s="27">
        <v>58128463</v>
      </c>
      <c r="F14" s="242">
        <v>0</v>
      </c>
      <c r="G14" s="242">
        <v>1</v>
      </c>
      <c r="H14" s="242">
        <v>0</v>
      </c>
      <c r="I14" s="49" t="str">
        <f t="shared" si="0"/>
        <v xml:space="preserve">            ОВДП (10 - річні); 22,501%; 9,94р.</v>
      </c>
      <c r="J14" s="235">
        <f t="shared" si="1"/>
        <v>58128463</v>
      </c>
      <c r="K14" s="67"/>
      <c r="L14" s="67"/>
      <c r="M14" s="67"/>
      <c r="N14" s="67"/>
      <c r="O14" s="67"/>
      <c r="P14" s="67"/>
      <c r="Q14" s="67"/>
      <c r="R14" s="67"/>
    </row>
    <row r="15" spans="1:20" ht="15.75" x14ac:dyDescent="0.25">
      <c r="A15" s="242" t="s">
        <v>108</v>
      </c>
      <c r="B15" s="27">
        <v>11.147</v>
      </c>
      <c r="C15" s="27">
        <v>11.89</v>
      </c>
      <c r="D15" s="27">
        <v>10.97</v>
      </c>
      <c r="E15" s="27">
        <v>38882981</v>
      </c>
      <c r="F15" s="242">
        <v>0</v>
      </c>
      <c r="G15" s="242">
        <v>1</v>
      </c>
      <c r="H15" s="242">
        <v>0</v>
      </c>
      <c r="I15" s="49" t="str">
        <f t="shared" si="0"/>
        <v xml:space="preserve">            ОВДП (11 - річні); 11,147%; 11,89р.</v>
      </c>
      <c r="J15" s="235">
        <f t="shared" si="1"/>
        <v>38882981</v>
      </c>
      <c r="K15" s="67"/>
      <c r="L15" s="67"/>
      <c r="M15" s="67"/>
      <c r="N15" s="67"/>
      <c r="O15" s="67"/>
      <c r="P15" s="67"/>
      <c r="Q15" s="67"/>
      <c r="R15" s="67"/>
    </row>
    <row r="16" spans="1:20" ht="15.75" x14ac:dyDescent="0.25">
      <c r="A16" s="242" t="s">
        <v>12</v>
      </c>
      <c r="B16" s="27">
        <v>8.6379999999999999</v>
      </c>
      <c r="C16" s="27">
        <v>1</v>
      </c>
      <c r="D16" s="27">
        <v>0.44</v>
      </c>
      <c r="E16" s="27">
        <v>8781007.3100000005</v>
      </c>
      <c r="F16" s="242">
        <v>0</v>
      </c>
      <c r="G16" s="242">
        <v>1</v>
      </c>
      <c r="H16" s="242">
        <v>0</v>
      </c>
      <c r="I16" s="49" t="str">
        <f t="shared" si="0"/>
        <v xml:space="preserve">            ОВДП (12 - місячні); 8,638%; 1р.</v>
      </c>
      <c r="J16" s="235">
        <f t="shared" si="1"/>
        <v>8781007.3100000005</v>
      </c>
      <c r="K16" s="67"/>
      <c r="L16" s="67"/>
      <c r="M16" s="67"/>
      <c r="N16" s="67"/>
      <c r="O16" s="67"/>
      <c r="P16" s="67"/>
      <c r="Q16" s="67"/>
      <c r="R16" s="67"/>
    </row>
    <row r="17" spans="1:18" ht="15.75" x14ac:dyDescent="0.25">
      <c r="A17" s="242" t="s">
        <v>168</v>
      </c>
      <c r="B17" s="27">
        <v>9.5</v>
      </c>
      <c r="C17" s="27">
        <v>12.43</v>
      </c>
      <c r="D17" s="27">
        <v>6.34</v>
      </c>
      <c r="E17" s="27">
        <v>1500000</v>
      </c>
      <c r="F17" s="242">
        <v>0</v>
      </c>
      <c r="G17" s="242">
        <v>1</v>
      </c>
      <c r="H17" s="242">
        <v>0</v>
      </c>
      <c r="I17" s="49" t="str">
        <f t="shared" si="0"/>
        <v xml:space="preserve">            ОВДП (12 - річні); 9,5%; 12,43р.</v>
      </c>
      <c r="J17" s="235">
        <f t="shared" si="1"/>
        <v>1500000</v>
      </c>
      <c r="K17" s="67"/>
      <c r="L17" s="67"/>
      <c r="M17" s="67"/>
      <c r="N17" s="67"/>
      <c r="O17" s="67"/>
      <c r="P17" s="67"/>
      <c r="Q17" s="67"/>
      <c r="R17" s="67"/>
    </row>
    <row r="18" spans="1:18" ht="15.75" x14ac:dyDescent="0.25">
      <c r="A18" s="242" t="s">
        <v>55</v>
      </c>
      <c r="B18" s="27">
        <v>12.5</v>
      </c>
      <c r="C18" s="27">
        <v>13.46</v>
      </c>
      <c r="D18" s="27">
        <v>12.31</v>
      </c>
      <c r="E18" s="27">
        <v>2617630</v>
      </c>
      <c r="F18" s="242">
        <v>0</v>
      </c>
      <c r="G18" s="242">
        <v>1</v>
      </c>
      <c r="H18" s="242">
        <v>0</v>
      </c>
      <c r="I18" s="49" t="str">
        <f t="shared" si="0"/>
        <v xml:space="preserve">            ОВДП (13 - річні); 12,5%; 13,46р.</v>
      </c>
      <c r="J18" s="235">
        <f t="shared" si="1"/>
        <v>2617630</v>
      </c>
      <c r="K18" s="67"/>
      <c r="L18" s="67"/>
      <c r="M18" s="67"/>
      <c r="N18" s="67"/>
      <c r="O18" s="67"/>
      <c r="P18" s="67"/>
      <c r="Q18" s="67"/>
      <c r="R18" s="67"/>
    </row>
    <row r="19" spans="1:18" ht="15.75" x14ac:dyDescent="0.25">
      <c r="A19" s="242" t="s">
        <v>125</v>
      </c>
      <c r="B19" s="27">
        <v>12.5</v>
      </c>
      <c r="C19" s="27">
        <v>13.96</v>
      </c>
      <c r="D19" s="27">
        <v>12.75</v>
      </c>
      <c r="E19" s="27">
        <v>3250000</v>
      </c>
      <c r="F19" s="242">
        <v>0</v>
      </c>
      <c r="G19" s="242">
        <v>1</v>
      </c>
      <c r="H19" s="242">
        <v>0</v>
      </c>
      <c r="I19" s="49" t="str">
        <f t="shared" si="0"/>
        <v xml:space="preserve">            ОВДП (14 - річні); 12,5%; 13,96р.</v>
      </c>
      <c r="J19" s="235">
        <f t="shared" si="1"/>
        <v>3250000</v>
      </c>
      <c r="K19" s="67"/>
      <c r="L19" s="67"/>
      <c r="M19" s="67"/>
      <c r="N19" s="67"/>
      <c r="O19" s="67"/>
      <c r="P19" s="67"/>
      <c r="Q19" s="67"/>
      <c r="R19" s="67"/>
    </row>
    <row r="20" spans="1:18" ht="15.75" x14ac:dyDescent="0.25">
      <c r="A20" s="242" t="s">
        <v>183</v>
      </c>
      <c r="B20" s="27">
        <v>7.7430000000000003</v>
      </c>
      <c r="C20" s="27">
        <v>11.15</v>
      </c>
      <c r="D20" s="27">
        <v>9.98</v>
      </c>
      <c r="E20" s="27">
        <v>15848840</v>
      </c>
      <c r="F20" s="242">
        <v>0</v>
      </c>
      <c r="G20" s="242">
        <v>1</v>
      </c>
      <c r="H20" s="242">
        <v>0</v>
      </c>
      <c r="I20" s="49" t="str">
        <f t="shared" si="0"/>
        <v xml:space="preserve">            ОВДП (15 - річні); 7,743%; 11,15р.</v>
      </c>
      <c r="J20" s="235">
        <f t="shared" si="1"/>
        <v>15848840</v>
      </c>
      <c r="K20" s="67"/>
      <c r="L20" s="67"/>
      <c r="M20" s="67"/>
      <c r="N20" s="67"/>
      <c r="O20" s="67"/>
      <c r="P20" s="67"/>
      <c r="Q20" s="67"/>
      <c r="R20" s="67"/>
    </row>
    <row r="21" spans="1:18" ht="15.75" x14ac:dyDescent="0.25">
      <c r="A21" s="242" t="s">
        <v>153</v>
      </c>
      <c r="B21" s="27">
        <v>75</v>
      </c>
      <c r="C21" s="27">
        <v>1.5</v>
      </c>
      <c r="D21" s="27">
        <v>0.24</v>
      </c>
      <c r="E21" s="27">
        <v>1096918.96</v>
      </c>
      <c r="F21" s="242">
        <v>0</v>
      </c>
      <c r="G21" s="242">
        <v>1</v>
      </c>
      <c r="H21" s="242">
        <v>0</v>
      </c>
      <c r="I21" s="49" t="str">
        <f t="shared" si="0"/>
        <v xml:space="preserve">            ОВДП (18 - місячні); 75%; 1,5р.</v>
      </c>
      <c r="J21" s="235">
        <f t="shared" si="1"/>
        <v>1096918.96</v>
      </c>
      <c r="K21" s="67"/>
      <c r="L21" s="67"/>
      <c r="M21" s="67"/>
      <c r="N21" s="67"/>
      <c r="O21" s="67"/>
      <c r="P21" s="67"/>
      <c r="Q21" s="67"/>
      <c r="R21" s="67"/>
    </row>
    <row r="22" spans="1:18" ht="15.75" x14ac:dyDescent="0.25">
      <c r="A22" s="142" t="s">
        <v>101</v>
      </c>
      <c r="B22" s="216">
        <v>350.13499999999999</v>
      </c>
      <c r="C22" s="216">
        <v>1.79</v>
      </c>
      <c r="D22" s="216">
        <v>0.9</v>
      </c>
      <c r="E22" s="216">
        <v>34250909.829999998</v>
      </c>
      <c r="F22" s="242">
        <v>0</v>
      </c>
      <c r="G22" s="242">
        <v>1</v>
      </c>
      <c r="H22" s="242">
        <v>0</v>
      </c>
      <c r="I22" s="49" t="str">
        <f t="shared" si="0"/>
        <v xml:space="preserve">            ОВДП (2 - річні); 350,135%; 1,79р.</v>
      </c>
      <c r="J22" s="235">
        <f t="shared" si="1"/>
        <v>34250909.829999998</v>
      </c>
      <c r="K22" s="67"/>
      <c r="L22" s="67"/>
      <c r="M22" s="67"/>
      <c r="N22" s="67"/>
      <c r="O22" s="67"/>
      <c r="P22" s="67"/>
      <c r="Q22" s="67"/>
      <c r="R22" s="67"/>
    </row>
    <row r="23" spans="1:18" ht="15.75" x14ac:dyDescent="0.25">
      <c r="A23" s="242" t="s">
        <v>147</v>
      </c>
      <c r="B23" s="27">
        <v>0</v>
      </c>
      <c r="C23" s="27">
        <v>0</v>
      </c>
      <c r="D23" s="27">
        <v>0</v>
      </c>
      <c r="E23" s="27">
        <v>0</v>
      </c>
      <c r="F23" s="242">
        <v>0</v>
      </c>
      <c r="G23" s="242">
        <v>1</v>
      </c>
      <c r="H23" s="242">
        <v>0</v>
      </c>
      <c r="I23" s="49" t="str">
        <f t="shared" si="0"/>
        <v xml:space="preserve">            ОВДП (3 - місячні); 0%; 0р.</v>
      </c>
      <c r="J23" s="235">
        <f t="shared" si="1"/>
        <v>0</v>
      </c>
      <c r="K23" s="67"/>
      <c r="L23" s="67"/>
      <c r="M23" s="67"/>
      <c r="N23" s="67"/>
      <c r="O23" s="67"/>
      <c r="P23" s="67"/>
      <c r="Q23" s="67"/>
      <c r="R23" s="67"/>
    </row>
    <row r="24" spans="1:18" ht="15.75" x14ac:dyDescent="0.25">
      <c r="A24" s="242" t="s">
        <v>159</v>
      </c>
      <c r="B24" s="27">
        <v>15.071</v>
      </c>
      <c r="C24" s="27">
        <v>2.89</v>
      </c>
      <c r="D24" s="27">
        <v>1.22</v>
      </c>
      <c r="E24" s="27">
        <v>8490537</v>
      </c>
      <c r="F24" s="242">
        <v>0</v>
      </c>
      <c r="G24" s="242">
        <v>1</v>
      </c>
      <c r="H24" s="242">
        <v>0</v>
      </c>
      <c r="I24" s="49" t="str">
        <f t="shared" si="0"/>
        <v xml:space="preserve">            ОВДП (3 - річні); 15,071%; 2,89р.</v>
      </c>
      <c r="J24" s="235">
        <f t="shared" si="1"/>
        <v>8490537</v>
      </c>
      <c r="K24" s="67"/>
      <c r="L24" s="67"/>
      <c r="M24" s="67"/>
      <c r="N24" s="67"/>
      <c r="O24" s="67"/>
      <c r="P24" s="67"/>
      <c r="Q24" s="67"/>
      <c r="R24" s="67"/>
    </row>
    <row r="25" spans="1:18" ht="15.75" x14ac:dyDescent="0.25">
      <c r="A25" s="142" t="s">
        <v>42</v>
      </c>
      <c r="B25" s="216">
        <v>0</v>
      </c>
      <c r="C25" s="216">
        <v>0</v>
      </c>
      <c r="D25" s="216">
        <v>0</v>
      </c>
      <c r="E25" s="216">
        <v>0</v>
      </c>
      <c r="F25" s="242">
        <v>0</v>
      </c>
      <c r="G25" s="242">
        <v>1</v>
      </c>
      <c r="H25" s="242">
        <v>0</v>
      </c>
      <c r="I25" s="49" t="str">
        <f t="shared" si="0"/>
        <v xml:space="preserve">            ОВДП (4 - річні); 0%; 0р.</v>
      </c>
      <c r="J25" s="235">
        <f t="shared" si="1"/>
        <v>0</v>
      </c>
      <c r="K25" s="67"/>
      <c r="L25" s="67"/>
      <c r="M25" s="67"/>
      <c r="N25" s="67"/>
      <c r="O25" s="67"/>
      <c r="P25" s="67"/>
      <c r="Q25" s="67"/>
      <c r="R25" s="67"/>
    </row>
    <row r="26" spans="1:18" ht="15.75" x14ac:dyDescent="0.25">
      <c r="A26" s="142" t="s">
        <v>117</v>
      </c>
      <c r="B26" s="216">
        <v>22.536999999999999</v>
      </c>
      <c r="C26" s="216">
        <v>4.8</v>
      </c>
      <c r="D26" s="216">
        <v>3.44</v>
      </c>
      <c r="E26" s="216">
        <v>89487546</v>
      </c>
      <c r="F26" s="242">
        <v>0</v>
      </c>
      <c r="G26" s="242">
        <v>1</v>
      </c>
      <c r="H26" s="242">
        <v>0</v>
      </c>
      <c r="I26" s="49" t="str">
        <f t="shared" si="0"/>
        <v xml:space="preserve">            ОВДП (5 - річні); 22,537%; 4,8р.</v>
      </c>
      <c r="J26" s="235">
        <f t="shared" si="1"/>
        <v>89487546</v>
      </c>
      <c r="K26" s="67"/>
      <c r="L26" s="67"/>
      <c r="M26" s="67"/>
      <c r="N26" s="67"/>
      <c r="O26" s="67"/>
      <c r="P26" s="67"/>
      <c r="Q26" s="67"/>
      <c r="R26" s="67"/>
    </row>
    <row r="27" spans="1:18" ht="15.75" x14ac:dyDescent="0.25">
      <c r="A27" s="242" t="s">
        <v>119</v>
      </c>
      <c r="B27" s="27">
        <v>18.5</v>
      </c>
      <c r="C27" s="27">
        <v>0.73</v>
      </c>
      <c r="D27" s="27">
        <v>0.72</v>
      </c>
      <c r="E27" s="27">
        <v>50000</v>
      </c>
      <c r="F27" s="242">
        <v>0</v>
      </c>
      <c r="G27" s="242">
        <v>1</v>
      </c>
      <c r="H27" s="242">
        <v>0</v>
      </c>
      <c r="I27" s="49" t="str">
        <f t="shared" si="0"/>
        <v xml:space="preserve">            ОВДП (6 - місячні); 18,5%; 0,73р.</v>
      </c>
      <c r="J27" s="235">
        <f t="shared" si="1"/>
        <v>50000</v>
      </c>
      <c r="K27" s="67"/>
      <c r="L27" s="67"/>
      <c r="M27" s="67"/>
      <c r="N27" s="67"/>
      <c r="O27" s="67"/>
      <c r="P27" s="67"/>
      <c r="Q27" s="67"/>
      <c r="R27" s="67"/>
    </row>
    <row r="28" spans="1:18" ht="15.75" x14ac:dyDescent="0.25">
      <c r="A28" s="242" t="s">
        <v>63</v>
      </c>
      <c r="B28" s="27">
        <v>13.601000000000001</v>
      </c>
      <c r="C28" s="27">
        <v>6.31</v>
      </c>
      <c r="D28" s="27">
        <v>4.18</v>
      </c>
      <c r="E28" s="27">
        <v>20600000</v>
      </c>
      <c r="F28" s="242">
        <v>0</v>
      </c>
      <c r="G28" s="242">
        <v>1</v>
      </c>
      <c r="H28" s="242">
        <v>0</v>
      </c>
      <c r="I28" s="49" t="str">
        <f t="shared" si="0"/>
        <v xml:space="preserve">            ОВДП (6 - річні); 13,601%; 6,31р.</v>
      </c>
      <c r="J28" s="235">
        <f t="shared" si="1"/>
        <v>20600000</v>
      </c>
      <c r="K28" s="67"/>
      <c r="L28" s="67"/>
      <c r="M28" s="67"/>
      <c r="N28" s="67"/>
      <c r="O28" s="67"/>
      <c r="P28" s="67"/>
      <c r="Q28" s="67"/>
      <c r="R28" s="67"/>
    </row>
    <row r="29" spans="1:18" ht="15.75" x14ac:dyDescent="0.25">
      <c r="A29" s="242" t="s">
        <v>134</v>
      </c>
      <c r="B29" s="27">
        <v>11.622</v>
      </c>
      <c r="C29" s="27">
        <v>7.16</v>
      </c>
      <c r="D29" s="27">
        <v>2.75</v>
      </c>
      <c r="E29" s="27">
        <v>17465900</v>
      </c>
      <c r="F29" s="242">
        <v>0</v>
      </c>
      <c r="G29" s="242">
        <v>1</v>
      </c>
      <c r="H29" s="242">
        <v>0</v>
      </c>
      <c r="I29" s="49" t="str">
        <f t="shared" si="0"/>
        <v xml:space="preserve">            ОВДП (7 - річні); 11,622%; 7,16р.</v>
      </c>
      <c r="J29" s="235">
        <f t="shared" si="1"/>
        <v>17465900</v>
      </c>
      <c r="K29" s="67"/>
      <c r="L29" s="67"/>
      <c r="M29" s="67"/>
      <c r="N29" s="67"/>
      <c r="O29" s="67"/>
      <c r="P29" s="67"/>
      <c r="Q29" s="67"/>
      <c r="R29" s="67"/>
    </row>
    <row r="30" spans="1:18" ht="15.75" x14ac:dyDescent="0.25">
      <c r="A30" s="242" t="s">
        <v>1</v>
      </c>
      <c r="B30" s="27">
        <v>11.891</v>
      </c>
      <c r="C30" s="27">
        <v>8.08</v>
      </c>
      <c r="D30" s="27">
        <v>4.3600000000000003</v>
      </c>
      <c r="E30" s="27">
        <v>30201198</v>
      </c>
      <c r="F30" s="242">
        <v>0</v>
      </c>
      <c r="G30" s="242">
        <v>1</v>
      </c>
      <c r="H30" s="242">
        <v>0</v>
      </c>
      <c r="I30" s="49" t="str">
        <f t="shared" si="0"/>
        <v xml:space="preserve">            ОВДП (8 - річні); 11,891%; 8,08р.</v>
      </c>
      <c r="J30" s="235">
        <f t="shared" si="1"/>
        <v>30201198</v>
      </c>
      <c r="K30" s="67"/>
      <c r="L30" s="67"/>
      <c r="M30" s="67"/>
      <c r="N30" s="67"/>
      <c r="O30" s="67"/>
      <c r="P30" s="67"/>
      <c r="Q30" s="67"/>
      <c r="R30" s="67"/>
    </row>
    <row r="31" spans="1:18" ht="15.75" x14ac:dyDescent="0.25">
      <c r="A31" s="242" t="s">
        <v>18</v>
      </c>
      <c r="B31" s="27">
        <v>0</v>
      </c>
      <c r="C31" s="27">
        <v>0</v>
      </c>
      <c r="D31" s="27">
        <v>0</v>
      </c>
      <c r="E31" s="27">
        <v>0</v>
      </c>
      <c r="F31" s="242">
        <v>0</v>
      </c>
      <c r="G31" s="242">
        <v>1</v>
      </c>
      <c r="H31" s="242">
        <v>0</v>
      </c>
      <c r="I31" s="49" t="str">
        <f t="shared" si="0"/>
        <v xml:space="preserve">            ОВДП (9 - місячні); 0%; 0р.</v>
      </c>
      <c r="J31" s="235">
        <f t="shared" si="1"/>
        <v>0</v>
      </c>
      <c r="K31" s="67"/>
      <c r="L31" s="67"/>
      <c r="M31" s="67"/>
      <c r="N31" s="67"/>
      <c r="O31" s="67"/>
      <c r="P31" s="67"/>
      <c r="Q31" s="67"/>
      <c r="R31" s="67"/>
    </row>
    <row r="32" spans="1:18" ht="15.75" x14ac:dyDescent="0.25">
      <c r="A32" s="242" t="s">
        <v>85</v>
      </c>
      <c r="B32" s="27">
        <v>10.052</v>
      </c>
      <c r="C32" s="27">
        <v>9.2899999999999991</v>
      </c>
      <c r="D32" s="27">
        <v>6.92</v>
      </c>
      <c r="E32" s="27">
        <v>50048919</v>
      </c>
      <c r="F32" s="242">
        <v>0</v>
      </c>
      <c r="G32" s="242">
        <v>1</v>
      </c>
      <c r="H32" s="242">
        <v>0</v>
      </c>
      <c r="I32" s="49" t="str">
        <f t="shared" si="0"/>
        <v xml:space="preserve">            ОВДП (9 - річні); 10,052%; 9,29р.</v>
      </c>
      <c r="J32" s="235">
        <f t="shared" si="1"/>
        <v>50048919</v>
      </c>
      <c r="K32" s="67"/>
      <c r="L32" s="67"/>
      <c r="M32" s="67"/>
      <c r="N32" s="67"/>
      <c r="O32" s="67"/>
      <c r="P32" s="67"/>
      <c r="Q32" s="67"/>
      <c r="R32" s="67"/>
    </row>
    <row r="33" spans="1:18" ht="15.75" x14ac:dyDescent="0.25">
      <c r="A33" s="242" t="s">
        <v>40</v>
      </c>
      <c r="B33" s="27">
        <v>7</v>
      </c>
      <c r="C33" s="27">
        <v>2</v>
      </c>
      <c r="D33" s="27">
        <v>0.3</v>
      </c>
      <c r="E33" s="27">
        <v>99600</v>
      </c>
      <c r="F33" s="242">
        <v>0</v>
      </c>
      <c r="G33" s="242">
        <v>1</v>
      </c>
      <c r="H33" s="242">
        <v>0</v>
      </c>
      <c r="I33" s="49" t="str">
        <f t="shared" si="0"/>
        <v xml:space="preserve">            Казначейські зобов'язання; 7%; 2р.</v>
      </c>
      <c r="J33" s="235">
        <f t="shared" si="1"/>
        <v>99600</v>
      </c>
      <c r="K33" s="67"/>
      <c r="L33" s="67"/>
      <c r="M33" s="67"/>
      <c r="N33" s="67"/>
      <c r="O33" s="67"/>
      <c r="P33" s="67"/>
      <c r="Q33" s="67"/>
      <c r="R33" s="67"/>
    </row>
    <row r="34" spans="1:18" ht="15.75" x14ac:dyDescent="0.25">
      <c r="A34" s="242" t="s">
        <v>84</v>
      </c>
      <c r="B34" s="27">
        <v>0</v>
      </c>
      <c r="C34" s="27">
        <v>0</v>
      </c>
      <c r="D34" s="27">
        <v>0</v>
      </c>
      <c r="E34" s="27">
        <v>0</v>
      </c>
      <c r="F34" s="242">
        <v>0</v>
      </c>
      <c r="G34" s="242">
        <v>1</v>
      </c>
      <c r="H34" s="242">
        <v>0</v>
      </c>
      <c r="I34" s="49" t="str">
        <f t="shared" si="0"/>
        <v xml:space="preserve">            ОВДП (1 - місячні); 0%; 0р.</v>
      </c>
      <c r="J34" s="235">
        <f t="shared" si="1"/>
        <v>0</v>
      </c>
      <c r="K34" s="67"/>
      <c r="L34" s="67"/>
      <c r="M34" s="67"/>
      <c r="N34" s="67"/>
      <c r="O34" s="67"/>
      <c r="P34" s="67"/>
      <c r="Q34" s="67"/>
      <c r="R34" s="67"/>
    </row>
    <row r="35" spans="1:18" ht="15.75" x14ac:dyDescent="0.25">
      <c r="A35" s="242" t="s">
        <v>25</v>
      </c>
      <c r="B35" s="27">
        <v>9.4649999999999999</v>
      </c>
      <c r="C35" s="27">
        <v>10.029999999999999</v>
      </c>
      <c r="D35" s="27">
        <v>5.84</v>
      </c>
      <c r="E35" s="27">
        <v>2430000</v>
      </c>
      <c r="F35" s="242">
        <v>0</v>
      </c>
      <c r="G35" s="242">
        <v>1</v>
      </c>
      <c r="H35" s="242">
        <v>0</v>
      </c>
      <c r="I35" s="49" t="str">
        <f t="shared" si="0"/>
        <v xml:space="preserve">            ОВДП (10 - річні); 9,465%; 10,03р.</v>
      </c>
      <c r="J35" s="235">
        <f t="shared" si="1"/>
        <v>2430000</v>
      </c>
      <c r="K35" s="67"/>
      <c r="L35" s="67"/>
      <c r="M35" s="67"/>
      <c r="N35" s="67"/>
      <c r="O35" s="67"/>
      <c r="P35" s="67"/>
      <c r="Q35" s="67"/>
      <c r="R35" s="67"/>
    </row>
    <row r="36" spans="1:18" ht="15.75" x14ac:dyDescent="0.25">
      <c r="A36" s="242" t="s">
        <v>12</v>
      </c>
      <c r="B36" s="27">
        <v>0</v>
      </c>
      <c r="C36" s="27">
        <v>0</v>
      </c>
      <c r="D36" s="27">
        <v>0</v>
      </c>
      <c r="E36" s="27">
        <v>0</v>
      </c>
      <c r="F36" s="242">
        <v>0</v>
      </c>
      <c r="G36" s="242">
        <v>1</v>
      </c>
      <c r="H36" s="242">
        <v>0</v>
      </c>
      <c r="I36" s="49" t="str">
        <f t="shared" si="0"/>
        <v xml:space="preserve">            ОВДП (12 - місячні); 0%; 0р.</v>
      </c>
      <c r="J36" s="235">
        <f t="shared" si="1"/>
        <v>0</v>
      </c>
      <c r="K36" s="67"/>
      <c r="L36" s="67"/>
      <c r="M36" s="67"/>
      <c r="N36" s="67"/>
      <c r="O36" s="67"/>
      <c r="P36" s="67"/>
      <c r="Q36" s="67"/>
      <c r="R36" s="67"/>
    </row>
    <row r="37" spans="1:18" ht="15.75" x14ac:dyDescent="0.25">
      <c r="A37" s="242" t="s">
        <v>153</v>
      </c>
      <c r="B37" s="27">
        <v>0</v>
      </c>
      <c r="C37" s="27">
        <v>0</v>
      </c>
      <c r="D37" s="27">
        <v>0</v>
      </c>
      <c r="E37" s="27">
        <v>0</v>
      </c>
      <c r="F37" s="242">
        <v>0</v>
      </c>
      <c r="G37" s="242">
        <v>1</v>
      </c>
      <c r="H37" s="242">
        <v>0</v>
      </c>
      <c r="I37" s="49" t="str">
        <f t="shared" si="0"/>
        <v xml:space="preserve">            ОВДП (18 - місячні); 0%; 0р.</v>
      </c>
      <c r="J37" s="235">
        <f t="shared" si="1"/>
        <v>0</v>
      </c>
      <c r="K37" s="67"/>
      <c r="L37" s="67"/>
      <c r="M37" s="67"/>
      <c r="N37" s="67"/>
      <c r="O37" s="67"/>
      <c r="P37" s="67"/>
      <c r="Q37" s="67"/>
      <c r="R37" s="67"/>
    </row>
    <row r="38" spans="1:18" ht="15.75" x14ac:dyDescent="0.25">
      <c r="A38" s="242" t="s">
        <v>101</v>
      </c>
      <c r="B38" s="27">
        <v>0</v>
      </c>
      <c r="C38" s="27">
        <v>0</v>
      </c>
      <c r="D38" s="27">
        <v>0</v>
      </c>
      <c r="E38" s="27">
        <v>0</v>
      </c>
      <c r="F38" s="242">
        <v>0</v>
      </c>
      <c r="G38" s="242">
        <v>1</v>
      </c>
      <c r="H38" s="242">
        <v>0</v>
      </c>
      <c r="I38" s="49" t="str">
        <f t="shared" si="0"/>
        <v xml:space="preserve">            ОВДП (2 - річні); 0%; 0р.</v>
      </c>
      <c r="J38" s="235">
        <f t="shared" si="1"/>
        <v>0</v>
      </c>
      <c r="K38" s="67"/>
      <c r="L38" s="67"/>
      <c r="M38" s="67"/>
      <c r="N38" s="67"/>
      <c r="O38" s="67"/>
      <c r="P38" s="67"/>
      <c r="Q38" s="67"/>
      <c r="R38" s="67"/>
    </row>
    <row r="39" spans="1:18" ht="15.75" x14ac:dyDescent="0.25">
      <c r="A39" s="242" t="s">
        <v>147</v>
      </c>
      <c r="B39" s="27">
        <v>0</v>
      </c>
      <c r="C39" s="27">
        <v>0</v>
      </c>
      <c r="D39" s="27">
        <v>0</v>
      </c>
      <c r="E39" s="27">
        <v>0</v>
      </c>
      <c r="F39" s="242">
        <v>0</v>
      </c>
      <c r="G39" s="242">
        <v>1</v>
      </c>
      <c r="H39" s="242">
        <v>0</v>
      </c>
      <c r="I39" s="49" t="str">
        <f t="shared" si="0"/>
        <v xml:space="preserve">            ОВДП (3 - місячні); 0%; 0р.</v>
      </c>
      <c r="J39" s="235">
        <f t="shared" si="1"/>
        <v>0</v>
      </c>
      <c r="K39" s="67"/>
      <c r="L39" s="67"/>
      <c r="M39" s="67"/>
      <c r="N39" s="67"/>
      <c r="O39" s="67"/>
      <c r="P39" s="67"/>
      <c r="Q39" s="67"/>
      <c r="R39" s="67"/>
    </row>
    <row r="40" spans="1:18" ht="15.75" x14ac:dyDescent="0.25">
      <c r="A40" s="242" t="s">
        <v>159</v>
      </c>
      <c r="B40" s="27">
        <v>521.61599999999999</v>
      </c>
      <c r="C40" s="27">
        <v>2.91</v>
      </c>
      <c r="D40" s="27">
        <v>0.49</v>
      </c>
      <c r="E40" s="27">
        <v>27854084.789999999</v>
      </c>
      <c r="F40" s="242">
        <v>0</v>
      </c>
      <c r="G40" s="242">
        <v>1</v>
      </c>
      <c r="H40" s="242">
        <v>0</v>
      </c>
      <c r="I40" s="49" t="str">
        <f t="shared" si="0"/>
        <v xml:space="preserve">            ОВДП (3 - річні); 521,616%; 2,91р.</v>
      </c>
      <c r="J40" s="235">
        <f t="shared" si="1"/>
        <v>27854084.789999999</v>
      </c>
      <c r="K40" s="67"/>
      <c r="L40" s="67"/>
      <c r="M40" s="67"/>
      <c r="N40" s="67"/>
      <c r="O40" s="67"/>
      <c r="P40" s="67"/>
      <c r="Q40" s="67"/>
      <c r="R40" s="67"/>
    </row>
    <row r="41" spans="1:18" ht="15.75" x14ac:dyDescent="0.25">
      <c r="A41" s="242" t="s">
        <v>42</v>
      </c>
      <c r="B41" s="27">
        <v>744.226</v>
      </c>
      <c r="C41" s="27">
        <v>3.97</v>
      </c>
      <c r="D41" s="27">
        <v>1.29</v>
      </c>
      <c r="E41" s="27">
        <v>4029283.04</v>
      </c>
      <c r="F41" s="242">
        <v>0</v>
      </c>
      <c r="G41" s="242">
        <v>1</v>
      </c>
      <c r="H41" s="242">
        <v>0</v>
      </c>
      <c r="I41" s="49" t="str">
        <f t="shared" si="0"/>
        <v xml:space="preserve">            ОВДП (4 - річні); 744,226%; 3,97р.</v>
      </c>
      <c r="J41" s="235">
        <f t="shared" si="1"/>
        <v>4029283.04</v>
      </c>
      <c r="K41" s="67"/>
      <c r="L41" s="67"/>
      <c r="M41" s="67"/>
      <c r="N41" s="67"/>
      <c r="O41" s="67"/>
      <c r="P41" s="67"/>
      <c r="Q41" s="67"/>
      <c r="R41" s="67"/>
    </row>
    <row r="42" spans="1:18" ht="15.75" x14ac:dyDescent="0.25">
      <c r="A42" s="242" t="s">
        <v>117</v>
      </c>
      <c r="B42" s="27">
        <v>86.42</v>
      </c>
      <c r="C42" s="27">
        <v>4.91</v>
      </c>
      <c r="D42" s="27">
        <v>1.99</v>
      </c>
      <c r="E42" s="27">
        <v>70838229.420000002</v>
      </c>
      <c r="F42" s="242">
        <v>0</v>
      </c>
      <c r="G42" s="242">
        <v>1</v>
      </c>
      <c r="H42" s="242">
        <v>0</v>
      </c>
      <c r="I42" s="49" t="str">
        <f t="shared" si="0"/>
        <v xml:space="preserve">            ОВДП (5 - річні); 86,42%; 4,91р.</v>
      </c>
      <c r="J42" s="235">
        <f t="shared" si="1"/>
        <v>70838229.420000002</v>
      </c>
      <c r="K42" s="67"/>
      <c r="L42" s="67"/>
      <c r="M42" s="67"/>
      <c r="N42" s="67"/>
      <c r="O42" s="67"/>
      <c r="P42" s="67"/>
      <c r="Q42" s="67"/>
      <c r="R42" s="67"/>
    </row>
    <row r="43" spans="1:18" ht="15.75" x14ac:dyDescent="0.25">
      <c r="A43" s="242" t="s">
        <v>119</v>
      </c>
      <c r="B43" s="27">
        <v>0</v>
      </c>
      <c r="C43" s="27">
        <v>0</v>
      </c>
      <c r="D43" s="27">
        <v>0</v>
      </c>
      <c r="E43" s="27">
        <v>0</v>
      </c>
      <c r="F43" s="242">
        <v>0</v>
      </c>
      <c r="G43" s="242">
        <v>1</v>
      </c>
      <c r="H43" s="242">
        <v>0</v>
      </c>
      <c r="I43" s="49" t="str">
        <f t="shared" si="0"/>
        <v xml:space="preserve">            ОВДП (6 - місячні); 0%; 0р.</v>
      </c>
      <c r="J43" s="235">
        <f t="shared" si="1"/>
        <v>0</v>
      </c>
      <c r="K43" s="67"/>
      <c r="L43" s="67"/>
      <c r="M43" s="67"/>
      <c r="N43" s="67"/>
      <c r="O43" s="67"/>
      <c r="P43" s="67"/>
      <c r="Q43" s="67"/>
      <c r="R43" s="67"/>
    </row>
    <row r="44" spans="1:18" ht="15.75" x14ac:dyDescent="0.25">
      <c r="A44" s="242" t="s">
        <v>63</v>
      </c>
      <c r="B44" s="27">
        <v>9.5</v>
      </c>
      <c r="C44" s="27">
        <v>6.18</v>
      </c>
      <c r="D44" s="27">
        <v>1.7</v>
      </c>
      <c r="E44" s="27">
        <v>6500000</v>
      </c>
      <c r="F44" s="242">
        <v>0</v>
      </c>
      <c r="G44" s="242">
        <v>1</v>
      </c>
      <c r="H44" s="242">
        <v>0</v>
      </c>
      <c r="I44" s="49" t="str">
        <f t="shared" si="0"/>
        <v xml:space="preserve">            ОВДП (6 - річні); 9,5%; 6,18р.</v>
      </c>
      <c r="J44" s="235">
        <f t="shared" si="1"/>
        <v>6500000</v>
      </c>
      <c r="K44" s="67"/>
      <c r="L44" s="67"/>
      <c r="M44" s="67"/>
      <c r="N44" s="67"/>
      <c r="O44" s="67"/>
      <c r="P44" s="67"/>
      <c r="Q44" s="67"/>
      <c r="R44" s="67"/>
    </row>
    <row r="45" spans="1:18" ht="15.75" x14ac:dyDescent="0.25">
      <c r="A45" s="242" t="s">
        <v>134</v>
      </c>
      <c r="B45" s="27">
        <v>117.744</v>
      </c>
      <c r="C45" s="27">
        <v>6.98</v>
      </c>
      <c r="D45" s="27">
        <v>3.63</v>
      </c>
      <c r="E45" s="27">
        <v>31158891</v>
      </c>
      <c r="F45" s="242">
        <v>0</v>
      </c>
      <c r="G45" s="242">
        <v>1</v>
      </c>
      <c r="H45" s="242">
        <v>0</v>
      </c>
      <c r="I45" s="49" t="str">
        <f t="shared" si="0"/>
        <v xml:space="preserve">            ОВДП (7 - річні); 117,744%; 6,98р.</v>
      </c>
      <c r="J45" s="235">
        <f t="shared" si="1"/>
        <v>31158891</v>
      </c>
      <c r="K45" s="67"/>
      <c r="L45" s="67"/>
      <c r="M45" s="67"/>
      <c r="N45" s="67"/>
      <c r="O45" s="67"/>
      <c r="P45" s="67"/>
      <c r="Q45" s="67"/>
      <c r="R45" s="67"/>
    </row>
    <row r="46" spans="1:18" ht="15.75" x14ac:dyDescent="0.25">
      <c r="A46" s="242" t="s">
        <v>1</v>
      </c>
      <c r="B46" s="27">
        <v>9.5</v>
      </c>
      <c r="C46" s="27">
        <v>7.92</v>
      </c>
      <c r="D46" s="27">
        <v>3.29</v>
      </c>
      <c r="E46" s="27">
        <v>1100000</v>
      </c>
      <c r="F46" s="242">
        <v>0</v>
      </c>
      <c r="G46" s="242">
        <v>1</v>
      </c>
      <c r="H46" s="242">
        <v>0</v>
      </c>
      <c r="I46" s="49" t="str">
        <f t="shared" si="0"/>
        <v xml:space="preserve">            ОВДП (8 - річні); 9,5%; 7,92р.</v>
      </c>
      <c r="J46" s="235">
        <f t="shared" si="1"/>
        <v>1100000</v>
      </c>
      <c r="K46" s="67"/>
      <c r="L46" s="67"/>
      <c r="M46" s="67"/>
      <c r="N46" s="67"/>
      <c r="O46" s="67"/>
      <c r="P46" s="67"/>
      <c r="Q46" s="67"/>
      <c r="R46" s="67"/>
    </row>
    <row r="47" spans="1:18" ht="15.75" x14ac:dyDescent="0.25">
      <c r="A47" s="242" t="s">
        <v>18</v>
      </c>
      <c r="B47" s="27">
        <v>0</v>
      </c>
      <c r="C47" s="27">
        <v>0</v>
      </c>
      <c r="D47" s="27">
        <v>0</v>
      </c>
      <c r="E47" s="27">
        <v>0</v>
      </c>
      <c r="F47" s="242">
        <v>0</v>
      </c>
      <c r="G47" s="242">
        <v>1</v>
      </c>
      <c r="H47" s="242">
        <v>0</v>
      </c>
      <c r="I47" s="49" t="str">
        <f t="shared" si="0"/>
        <v xml:space="preserve">            ОВДП (9 - місячні); 0%; 0р.</v>
      </c>
      <c r="J47" s="235">
        <f t="shared" si="1"/>
        <v>0</v>
      </c>
      <c r="K47" s="67"/>
      <c r="L47" s="67"/>
      <c r="M47" s="67"/>
      <c r="N47" s="67"/>
      <c r="O47" s="67"/>
      <c r="P47" s="67"/>
      <c r="Q47" s="67"/>
      <c r="R47" s="67"/>
    </row>
    <row r="48" spans="1:18" ht="15.75" x14ac:dyDescent="0.25">
      <c r="A48" s="242" t="s">
        <v>85</v>
      </c>
      <c r="B48" s="27">
        <v>9.5</v>
      </c>
      <c r="C48" s="27">
        <v>8.93</v>
      </c>
      <c r="D48" s="27">
        <v>4.3</v>
      </c>
      <c r="E48" s="27">
        <v>1100000</v>
      </c>
      <c r="F48" s="242">
        <v>0</v>
      </c>
      <c r="G48" s="242">
        <v>1</v>
      </c>
      <c r="H48" s="242">
        <v>0</v>
      </c>
      <c r="I48" s="49" t="str">
        <f t="shared" si="0"/>
        <v xml:space="preserve">            ОВДП (9 - річні); 9,5%; 8,93р.</v>
      </c>
      <c r="J48" s="235">
        <f t="shared" si="1"/>
        <v>1100000</v>
      </c>
      <c r="K48" s="67"/>
      <c r="L48" s="67"/>
      <c r="M48" s="67"/>
      <c r="N48" s="67"/>
      <c r="O48" s="67"/>
      <c r="P48" s="67"/>
      <c r="Q48" s="67"/>
      <c r="R48" s="67"/>
    </row>
    <row r="49" spans="1:18" ht="15.75" x14ac:dyDescent="0.25">
      <c r="A49" s="242" t="s">
        <v>93</v>
      </c>
      <c r="B49" s="27">
        <v>3.8119999999999998</v>
      </c>
      <c r="C49" s="27">
        <v>12.54</v>
      </c>
      <c r="D49" s="27">
        <v>10.15</v>
      </c>
      <c r="E49" s="27">
        <v>863509246.11000001</v>
      </c>
      <c r="F49" s="242">
        <v>1</v>
      </c>
      <c r="G49" s="242">
        <v>0</v>
      </c>
      <c r="H49" s="242">
        <v>0</v>
      </c>
      <c r="I49" s="49" t="str">
        <f t="shared" si="0"/>
        <v xml:space="preserve">      Державний зовнішній борг; 3,812%; 12,54р.</v>
      </c>
      <c r="J49" s="235">
        <f t="shared" si="1"/>
        <v>863509246.11000001</v>
      </c>
      <c r="K49" s="67"/>
      <c r="L49" s="67"/>
      <c r="M49" s="67"/>
      <c r="N49" s="67"/>
      <c r="O49" s="67"/>
      <c r="P49" s="67"/>
      <c r="Q49" s="67"/>
      <c r="R49" s="67"/>
    </row>
    <row r="50" spans="1:18" ht="15.75" x14ac:dyDescent="0.25">
      <c r="A50" s="242" t="s">
        <v>113</v>
      </c>
      <c r="B50" s="27">
        <v>6.5910000000000002</v>
      </c>
      <c r="C50" s="27">
        <v>6.39</v>
      </c>
      <c r="D50" s="27">
        <v>5.72</v>
      </c>
      <c r="E50" s="27">
        <v>435186797.94999999</v>
      </c>
      <c r="F50" s="242">
        <v>0</v>
      </c>
      <c r="G50" s="242">
        <v>0</v>
      </c>
      <c r="H50" s="242">
        <v>0</v>
      </c>
      <c r="I50" s="49" t="str">
        <f t="shared" si="0"/>
        <v xml:space="preserve">         в т.ч. ОЗДП; 6,591%; 6,39р.</v>
      </c>
      <c r="J50" s="235">
        <f t="shared" si="1"/>
        <v>435186797.94999999</v>
      </c>
      <c r="K50" s="67"/>
      <c r="L50" s="67"/>
      <c r="M50" s="67"/>
      <c r="N50" s="67"/>
      <c r="O50" s="67"/>
      <c r="P50" s="67"/>
      <c r="Q50" s="67"/>
      <c r="R50" s="67"/>
    </row>
    <row r="51" spans="1:18" ht="15.75" x14ac:dyDescent="0.25">
      <c r="A51" s="242" t="s">
        <v>24</v>
      </c>
      <c r="B51" s="27">
        <v>26.754000000000001</v>
      </c>
      <c r="C51" s="27">
        <v>11.76</v>
      </c>
      <c r="D51" s="27">
        <v>9.3800000000000008</v>
      </c>
      <c r="E51" s="27">
        <v>253219317.72999999</v>
      </c>
      <c r="F51" s="242">
        <v>0</v>
      </c>
      <c r="G51" s="242">
        <v>0</v>
      </c>
      <c r="H51" s="242">
        <v>2</v>
      </c>
      <c r="I51" s="49" t="str">
        <f t="shared" si="0"/>
        <v xml:space="preserve">   Гарантований борг; 26,754%; 11,76р.</v>
      </c>
      <c r="J51" s="235">
        <f t="shared" si="1"/>
        <v>253219317.72999999</v>
      </c>
      <c r="K51" s="67"/>
      <c r="L51" s="67"/>
      <c r="M51" s="67"/>
      <c r="N51" s="67"/>
      <c r="O51" s="67"/>
      <c r="P51" s="67"/>
      <c r="Q51" s="67"/>
      <c r="R51" s="67"/>
    </row>
    <row r="52" spans="1:18" ht="15.75" x14ac:dyDescent="0.25">
      <c r="A52" s="242" t="s">
        <v>33</v>
      </c>
      <c r="B52" s="27">
        <v>128.85900000000001</v>
      </c>
      <c r="C52" s="27">
        <v>6.11</v>
      </c>
      <c r="D52" s="27">
        <v>2.92</v>
      </c>
      <c r="E52" s="27">
        <v>21150247.489999998</v>
      </c>
      <c r="F52" s="242">
        <v>1</v>
      </c>
      <c r="G52" s="242">
        <v>0</v>
      </c>
      <c r="H52" s="242">
        <v>0</v>
      </c>
      <c r="I52" s="49" t="str">
        <f t="shared" si="0"/>
        <v xml:space="preserve">      Гарантований внутрішній борг; 128,859%; 6,11р.</v>
      </c>
      <c r="J52" s="235">
        <f t="shared" si="1"/>
        <v>21150247.489999998</v>
      </c>
      <c r="K52" s="67"/>
      <c r="L52" s="67"/>
      <c r="M52" s="67"/>
      <c r="N52" s="67"/>
      <c r="O52" s="67"/>
      <c r="P52" s="67"/>
      <c r="Q52" s="67"/>
      <c r="R52" s="67"/>
    </row>
    <row r="53" spans="1:18" ht="15.75" x14ac:dyDescent="0.25">
      <c r="A53" s="242" t="s">
        <v>78</v>
      </c>
      <c r="B53" s="27">
        <v>17.449000000000002</v>
      </c>
      <c r="C53" s="27">
        <v>12.28</v>
      </c>
      <c r="D53" s="27">
        <v>9.9600000000000009</v>
      </c>
      <c r="E53" s="27">
        <v>232069070.24000001</v>
      </c>
      <c r="F53" s="242">
        <v>1</v>
      </c>
      <c r="G53" s="242">
        <v>0</v>
      </c>
      <c r="H53" s="242">
        <v>0</v>
      </c>
      <c r="I53" s="49" t="str">
        <f t="shared" si="0"/>
        <v xml:space="preserve">      Гарантований зовнішній борг; 17,449%; 12,28р.</v>
      </c>
      <c r="J53" s="235">
        <f t="shared" si="1"/>
        <v>232069070.24000001</v>
      </c>
      <c r="K53" s="67"/>
      <c r="L53" s="67"/>
      <c r="M53" s="67"/>
      <c r="N53" s="67"/>
      <c r="O53" s="67"/>
      <c r="P53" s="67"/>
      <c r="Q53" s="67"/>
      <c r="R53" s="67"/>
    </row>
    <row r="54" spans="1:18" ht="15.75" x14ac:dyDescent="0.25">
      <c r="A54" s="242" t="s">
        <v>113</v>
      </c>
      <c r="B54" s="27"/>
      <c r="C54" s="27"/>
      <c r="D54" s="27"/>
      <c r="E54" s="27"/>
      <c r="F54" s="242"/>
      <c r="G54" s="242"/>
      <c r="H54" s="242"/>
      <c r="I54" s="49"/>
      <c r="J54" s="235">
        <f t="shared" si="1"/>
        <v>0</v>
      </c>
      <c r="K54" s="67"/>
      <c r="L54" s="67"/>
      <c r="M54" s="67"/>
      <c r="N54" s="67"/>
      <c r="O54" s="67"/>
      <c r="P54" s="67"/>
      <c r="Q54" s="67"/>
      <c r="R54" s="67"/>
    </row>
    <row r="55" spans="1:18" x14ac:dyDescent="0.2">
      <c r="B55" s="86"/>
      <c r="C55" s="86"/>
      <c r="D55" s="86"/>
      <c r="E55" s="86"/>
      <c r="F55" s="67"/>
      <c r="G55" s="67"/>
      <c r="H55" s="67"/>
      <c r="I55" s="49"/>
      <c r="J55" s="235">
        <f t="shared" si="1"/>
        <v>0</v>
      </c>
      <c r="K55" s="67"/>
      <c r="L55" s="67"/>
      <c r="M55" s="67"/>
      <c r="N55" s="67"/>
      <c r="O55" s="67"/>
      <c r="P55" s="67"/>
      <c r="Q55" s="67"/>
      <c r="R55" s="67"/>
    </row>
    <row r="56" spans="1:18" x14ac:dyDescent="0.2">
      <c r="B56" s="86"/>
      <c r="C56" s="86"/>
      <c r="D56" s="86"/>
      <c r="E56" s="86"/>
      <c r="F56" s="67"/>
      <c r="G56" s="67"/>
      <c r="H56" s="67"/>
      <c r="I56" s="49"/>
      <c r="J56" s="235">
        <f t="shared" si="1"/>
        <v>0</v>
      </c>
      <c r="K56" s="67"/>
      <c r="L56" s="67"/>
      <c r="M56" s="67"/>
      <c r="N56" s="67"/>
      <c r="O56" s="67"/>
      <c r="P56" s="67"/>
      <c r="Q56" s="67"/>
      <c r="R56" s="67"/>
    </row>
    <row r="57" spans="1:18" x14ac:dyDescent="0.2">
      <c r="B57" s="86"/>
      <c r="C57" s="86"/>
      <c r="D57" s="86"/>
      <c r="E57" s="86"/>
      <c r="F57" s="67"/>
      <c r="G57" s="67"/>
      <c r="H57" s="67"/>
      <c r="I57" s="49"/>
      <c r="J57" s="235">
        <f t="shared" si="1"/>
        <v>0</v>
      </c>
      <c r="K57" s="67"/>
      <c r="L57" s="67"/>
      <c r="M57" s="67"/>
      <c r="N57" s="67"/>
      <c r="O57" s="67"/>
      <c r="P57" s="67"/>
      <c r="Q57" s="67"/>
      <c r="R57" s="67"/>
    </row>
    <row r="58" spans="1:18" x14ac:dyDescent="0.2">
      <c r="B58" s="86"/>
      <c r="C58" s="86"/>
      <c r="D58" s="86"/>
      <c r="E58" s="86"/>
      <c r="F58" s="67"/>
      <c r="G58" s="67"/>
      <c r="H58" s="67"/>
      <c r="I58" s="49"/>
      <c r="J58" s="235">
        <f t="shared" si="1"/>
        <v>0</v>
      </c>
      <c r="K58" s="67"/>
      <c r="L58" s="67"/>
      <c r="M58" s="67"/>
      <c r="N58" s="67"/>
      <c r="O58" s="67"/>
      <c r="P58" s="67"/>
      <c r="Q58" s="67"/>
      <c r="R58" s="67"/>
    </row>
    <row r="59" spans="1:18" x14ac:dyDescent="0.2">
      <c r="B59" s="86"/>
      <c r="C59" s="86"/>
      <c r="D59" s="86"/>
      <c r="E59" s="86"/>
      <c r="F59" s="67"/>
      <c r="G59" s="67"/>
      <c r="H59" s="67"/>
      <c r="I59" s="49"/>
      <c r="J59" s="235">
        <f t="shared" si="1"/>
        <v>0</v>
      </c>
      <c r="K59" s="67"/>
      <c r="L59" s="67"/>
      <c r="M59" s="67"/>
      <c r="N59" s="67"/>
      <c r="O59" s="67"/>
      <c r="P59" s="67"/>
      <c r="Q59" s="67"/>
      <c r="R59" s="67"/>
    </row>
    <row r="60" spans="1:18" x14ac:dyDescent="0.2">
      <c r="B60" s="86"/>
      <c r="C60" s="86"/>
      <c r="D60" s="86"/>
      <c r="E60" s="86"/>
      <c r="F60" s="67"/>
      <c r="G60" s="67"/>
      <c r="H60" s="67"/>
      <c r="I60" s="49"/>
      <c r="J60" s="235">
        <f t="shared" si="1"/>
        <v>0</v>
      </c>
      <c r="K60" s="67"/>
      <c r="L60" s="67"/>
      <c r="M60" s="67"/>
      <c r="N60" s="67"/>
      <c r="O60" s="67"/>
      <c r="P60" s="67"/>
      <c r="Q60" s="67"/>
      <c r="R60" s="67"/>
    </row>
    <row r="61" spans="1:18" x14ac:dyDescent="0.2">
      <c r="B61" s="86"/>
      <c r="C61" s="86"/>
      <c r="D61" s="86"/>
      <c r="E61" s="86"/>
      <c r="F61" s="67"/>
      <c r="G61" s="67"/>
      <c r="H61" s="67"/>
      <c r="I61" s="49"/>
      <c r="J61" s="235">
        <f t="shared" si="1"/>
        <v>0</v>
      </c>
      <c r="K61" s="67"/>
      <c r="L61" s="67"/>
      <c r="M61" s="67"/>
      <c r="N61" s="67"/>
      <c r="O61" s="67"/>
      <c r="P61" s="67"/>
      <c r="Q61" s="67"/>
      <c r="R61" s="67"/>
    </row>
    <row r="62" spans="1:18" x14ac:dyDescent="0.2">
      <c r="B62" s="86"/>
      <c r="C62" s="86"/>
      <c r="D62" s="86"/>
      <c r="E62" s="86"/>
      <c r="F62" s="67"/>
      <c r="G62" s="67"/>
      <c r="H62" s="67"/>
      <c r="I62" s="49"/>
      <c r="J62" s="49"/>
      <c r="K62" s="67"/>
      <c r="L62" s="67"/>
      <c r="M62" s="67"/>
      <c r="N62" s="67"/>
      <c r="O62" s="67"/>
      <c r="P62" s="67"/>
      <c r="Q62" s="67"/>
      <c r="R62" s="67"/>
    </row>
    <row r="63" spans="1:18" x14ac:dyDescent="0.2">
      <c r="B63" s="86"/>
      <c r="C63" s="86"/>
      <c r="D63" s="86"/>
      <c r="E63" s="86"/>
      <c r="F63" s="67"/>
      <c r="G63" s="67"/>
      <c r="H63" s="67"/>
      <c r="I63" s="49"/>
      <c r="J63" s="49"/>
      <c r="K63" s="67"/>
      <c r="L63" s="67"/>
      <c r="M63" s="67"/>
      <c r="N63" s="67"/>
      <c r="O63" s="67"/>
      <c r="P63" s="67"/>
      <c r="Q63" s="67"/>
      <c r="R63" s="67"/>
    </row>
    <row r="64" spans="1:18" x14ac:dyDescent="0.2">
      <c r="B64" s="86"/>
      <c r="C64" s="86"/>
      <c r="D64" s="86"/>
      <c r="E64" s="86"/>
      <c r="F64" s="67"/>
      <c r="G64" s="67"/>
      <c r="H64" s="67"/>
      <c r="I64" s="49"/>
      <c r="J64" s="49"/>
      <c r="K64" s="67"/>
      <c r="L64" s="67"/>
      <c r="M64" s="67"/>
      <c r="N64" s="67"/>
      <c r="O64" s="67"/>
      <c r="P64" s="67"/>
      <c r="Q64" s="67"/>
      <c r="R64" s="67"/>
    </row>
    <row r="65" spans="2:18" x14ac:dyDescent="0.2">
      <c r="B65" s="86"/>
      <c r="C65" s="86"/>
      <c r="D65" s="86"/>
      <c r="E65" s="86"/>
      <c r="F65" s="67"/>
      <c r="G65" s="67"/>
      <c r="H65" s="67"/>
      <c r="I65" s="49"/>
      <c r="J65" s="49"/>
      <c r="K65" s="67"/>
      <c r="L65" s="67"/>
      <c r="M65" s="67"/>
      <c r="N65" s="67"/>
      <c r="O65" s="67"/>
      <c r="P65" s="67"/>
      <c r="Q65" s="67"/>
      <c r="R65" s="67"/>
    </row>
    <row r="66" spans="2:18" x14ac:dyDescent="0.2">
      <c r="B66" s="86"/>
      <c r="C66" s="86"/>
      <c r="D66" s="86"/>
      <c r="E66" s="86"/>
      <c r="F66" s="67"/>
      <c r="G66" s="67"/>
      <c r="H66" s="67"/>
      <c r="I66" s="49"/>
      <c r="J66" s="49"/>
      <c r="K66" s="67"/>
      <c r="L66" s="67"/>
      <c r="M66" s="67"/>
      <c r="N66" s="67"/>
      <c r="O66" s="67"/>
      <c r="P66" s="67"/>
      <c r="Q66" s="67"/>
      <c r="R66" s="67"/>
    </row>
    <row r="67" spans="2:18" x14ac:dyDescent="0.2">
      <c r="B67" s="86"/>
      <c r="C67" s="86"/>
      <c r="D67" s="86"/>
      <c r="E67" s="86"/>
      <c r="F67" s="67"/>
      <c r="G67" s="67"/>
      <c r="H67" s="67"/>
      <c r="I67" s="49"/>
      <c r="J67" s="49"/>
      <c r="K67" s="67"/>
      <c r="L67" s="67"/>
      <c r="M67" s="67"/>
      <c r="N67" s="67"/>
      <c r="O67" s="67"/>
      <c r="P67" s="67"/>
      <c r="Q67" s="67"/>
      <c r="R67" s="67"/>
    </row>
    <row r="68" spans="2:18" x14ac:dyDescent="0.2">
      <c r="B68" s="86"/>
      <c r="C68" s="86"/>
      <c r="D68" s="86"/>
      <c r="E68" s="86"/>
      <c r="F68" s="67"/>
      <c r="G68" s="67"/>
      <c r="H68" s="67"/>
      <c r="I68" s="49"/>
      <c r="J68" s="49"/>
      <c r="K68" s="67"/>
      <c r="L68" s="67"/>
      <c r="M68" s="67"/>
      <c r="N68" s="67"/>
      <c r="O68" s="67"/>
      <c r="P68" s="67"/>
      <c r="Q68" s="67"/>
      <c r="R68" s="67"/>
    </row>
    <row r="69" spans="2:18" x14ac:dyDescent="0.2">
      <c r="B69" s="86"/>
      <c r="C69" s="86"/>
      <c r="D69" s="86"/>
      <c r="E69" s="86"/>
      <c r="F69" s="67"/>
      <c r="G69" s="67"/>
      <c r="H69" s="67"/>
      <c r="I69" s="49"/>
      <c r="J69" s="49"/>
      <c r="K69" s="67"/>
      <c r="L69" s="67"/>
      <c r="M69" s="67"/>
      <c r="N69" s="67"/>
      <c r="O69" s="67"/>
      <c r="P69" s="67"/>
      <c r="Q69" s="67"/>
      <c r="R69" s="67"/>
    </row>
    <row r="70" spans="2:18" x14ac:dyDescent="0.2">
      <c r="B70" s="86"/>
      <c r="C70" s="86"/>
      <c r="D70" s="86"/>
      <c r="E70" s="86"/>
      <c r="F70" s="67"/>
      <c r="G70" s="67"/>
      <c r="H70" s="67"/>
      <c r="I70" s="49"/>
      <c r="J70" s="49"/>
      <c r="K70" s="67"/>
      <c r="L70" s="67"/>
      <c r="M70" s="67"/>
      <c r="N70" s="67"/>
      <c r="O70" s="67"/>
      <c r="P70" s="67"/>
      <c r="Q70" s="67"/>
      <c r="R70" s="67"/>
    </row>
    <row r="71" spans="2:18" x14ac:dyDescent="0.2">
      <c r="B71" s="86"/>
      <c r="C71" s="86"/>
      <c r="D71" s="86"/>
      <c r="E71" s="86"/>
      <c r="F71" s="67"/>
      <c r="G71" s="67"/>
      <c r="H71" s="67"/>
      <c r="I71" s="49"/>
      <c r="J71" s="49"/>
      <c r="K71" s="67"/>
      <c r="L71" s="67"/>
      <c r="M71" s="67"/>
      <c r="N71" s="67"/>
      <c r="O71" s="67"/>
      <c r="P71" s="67"/>
      <c r="Q71" s="67"/>
      <c r="R71" s="67"/>
    </row>
    <row r="72" spans="2:18" x14ac:dyDescent="0.2">
      <c r="B72" s="86"/>
      <c r="C72" s="86"/>
      <c r="D72" s="86"/>
      <c r="E72" s="86"/>
      <c r="F72" s="67"/>
      <c r="G72" s="67"/>
      <c r="H72" s="67"/>
      <c r="I72" s="49"/>
      <c r="J72" s="49"/>
      <c r="K72" s="67"/>
      <c r="L72" s="67"/>
      <c r="M72" s="67"/>
      <c r="N72" s="67"/>
      <c r="O72" s="67"/>
      <c r="P72" s="67"/>
      <c r="Q72" s="67"/>
      <c r="R72" s="67"/>
    </row>
    <row r="73" spans="2:18" x14ac:dyDescent="0.2">
      <c r="B73" s="86"/>
      <c r="C73" s="86"/>
      <c r="D73" s="86"/>
      <c r="E73" s="86"/>
      <c r="F73" s="67"/>
      <c r="G73" s="67"/>
      <c r="H73" s="67"/>
      <c r="I73" s="49"/>
      <c r="J73" s="49"/>
      <c r="K73" s="67"/>
      <c r="L73" s="67"/>
      <c r="M73" s="67"/>
      <c r="N73" s="67"/>
      <c r="O73" s="67"/>
      <c r="P73" s="67"/>
      <c r="Q73" s="67"/>
      <c r="R73" s="67"/>
    </row>
    <row r="74" spans="2:18" x14ac:dyDescent="0.2">
      <c r="B74" s="86"/>
      <c r="C74" s="86"/>
      <c r="D74" s="86"/>
      <c r="E74" s="86"/>
      <c r="F74" s="67"/>
      <c r="G74" s="67"/>
      <c r="H74" s="67"/>
      <c r="I74" s="49"/>
      <c r="J74" s="49"/>
      <c r="K74" s="67"/>
      <c r="L74" s="67"/>
      <c r="M74" s="67"/>
      <c r="N74" s="67"/>
      <c r="O74" s="67"/>
      <c r="P74" s="67"/>
      <c r="Q74" s="67"/>
      <c r="R74" s="67"/>
    </row>
    <row r="75" spans="2:18" x14ac:dyDescent="0.2">
      <c r="B75" s="86"/>
      <c r="C75" s="86"/>
      <c r="D75" s="86"/>
      <c r="E75" s="86"/>
      <c r="F75" s="67"/>
      <c r="G75" s="67"/>
      <c r="H75" s="67"/>
      <c r="I75" s="49"/>
      <c r="J75" s="49"/>
      <c r="K75" s="67"/>
      <c r="L75" s="67"/>
      <c r="M75" s="67"/>
      <c r="N75" s="67"/>
      <c r="O75" s="67"/>
      <c r="P75" s="67"/>
      <c r="Q75" s="67"/>
      <c r="R75" s="67"/>
    </row>
    <row r="76" spans="2:18" x14ac:dyDescent="0.2">
      <c r="B76" s="86"/>
      <c r="C76" s="86"/>
      <c r="D76" s="86"/>
      <c r="E76" s="86"/>
      <c r="F76" s="67"/>
      <c r="G76" s="67"/>
      <c r="H76" s="67"/>
      <c r="I76" s="49"/>
      <c r="J76" s="49"/>
      <c r="K76" s="67"/>
      <c r="L76" s="67"/>
      <c r="M76" s="67"/>
      <c r="N76" s="67"/>
      <c r="O76" s="67"/>
      <c r="P76" s="67"/>
      <c r="Q76" s="67"/>
      <c r="R76" s="67"/>
    </row>
    <row r="77" spans="2:18" x14ac:dyDescent="0.2">
      <c r="B77" s="86"/>
      <c r="C77" s="86"/>
      <c r="D77" s="86"/>
      <c r="E77" s="86"/>
      <c r="F77" s="67"/>
      <c r="G77" s="67"/>
      <c r="H77" s="67"/>
      <c r="I77" s="49"/>
      <c r="J77" s="49"/>
      <c r="K77" s="67"/>
      <c r="L77" s="67"/>
      <c r="M77" s="67"/>
      <c r="N77" s="67"/>
      <c r="O77" s="67"/>
      <c r="P77" s="67"/>
      <c r="Q77" s="67"/>
      <c r="R77" s="67"/>
    </row>
    <row r="78" spans="2:18" x14ac:dyDescent="0.2">
      <c r="B78" s="86"/>
      <c r="C78" s="86"/>
      <c r="D78" s="86"/>
      <c r="E78" s="86"/>
      <c r="F78" s="67"/>
      <c r="G78" s="67"/>
      <c r="H78" s="67"/>
      <c r="I78" s="49"/>
      <c r="J78" s="49"/>
      <c r="K78" s="67"/>
      <c r="L78" s="67"/>
      <c r="M78" s="67"/>
      <c r="N78" s="67"/>
      <c r="O78" s="67"/>
      <c r="P78" s="67"/>
      <c r="Q78" s="67"/>
      <c r="R78" s="67"/>
    </row>
    <row r="79" spans="2:18" x14ac:dyDescent="0.2">
      <c r="B79" s="86"/>
      <c r="C79" s="86"/>
      <c r="D79" s="86"/>
      <c r="E79" s="86"/>
      <c r="F79" s="67"/>
      <c r="G79" s="67"/>
      <c r="H79" s="67"/>
      <c r="I79" s="49"/>
      <c r="J79" s="49"/>
      <c r="K79" s="67"/>
      <c r="L79" s="67"/>
      <c r="M79" s="67"/>
      <c r="N79" s="67"/>
      <c r="O79" s="67"/>
      <c r="P79" s="67"/>
      <c r="Q79" s="67"/>
      <c r="R79" s="67"/>
    </row>
    <row r="80" spans="2:18" x14ac:dyDescent="0.2">
      <c r="B80" s="86"/>
      <c r="C80" s="86"/>
      <c r="D80" s="86"/>
      <c r="E80" s="86"/>
      <c r="F80" s="67"/>
      <c r="G80" s="67"/>
      <c r="H80" s="67"/>
      <c r="I80" s="49"/>
      <c r="J80" s="49"/>
      <c r="K80" s="67"/>
      <c r="L80" s="67"/>
      <c r="M80" s="67"/>
      <c r="N80" s="67"/>
      <c r="O80" s="67"/>
      <c r="P80" s="67"/>
      <c r="Q80" s="67"/>
      <c r="R80" s="67"/>
    </row>
    <row r="81" spans="2:18" x14ac:dyDescent="0.2">
      <c r="B81" s="86"/>
      <c r="C81" s="86"/>
      <c r="D81" s="86"/>
      <c r="E81" s="86"/>
      <c r="F81" s="67"/>
      <c r="G81" s="67"/>
      <c r="H81" s="67"/>
      <c r="I81" s="49"/>
      <c r="J81" s="49"/>
      <c r="K81" s="67"/>
      <c r="L81" s="67"/>
      <c r="M81" s="67"/>
      <c r="N81" s="67"/>
      <c r="O81" s="67"/>
      <c r="P81" s="67"/>
      <c r="Q81" s="67"/>
      <c r="R81" s="67"/>
    </row>
    <row r="82" spans="2:18" x14ac:dyDescent="0.2">
      <c r="B82" s="86"/>
      <c r="C82" s="86"/>
      <c r="D82" s="86"/>
      <c r="E82" s="86"/>
      <c r="F82" s="67"/>
      <c r="G82" s="67"/>
      <c r="H82" s="67"/>
      <c r="I82" s="49"/>
      <c r="J82" s="49"/>
      <c r="K82" s="67"/>
      <c r="L82" s="67"/>
      <c r="M82" s="67"/>
      <c r="N82" s="67"/>
      <c r="O82" s="67"/>
      <c r="P82" s="67"/>
      <c r="Q82" s="67"/>
      <c r="R82" s="67"/>
    </row>
    <row r="83" spans="2:18" x14ac:dyDescent="0.2">
      <c r="B83" s="86"/>
      <c r="C83" s="86"/>
      <c r="D83" s="86"/>
      <c r="E83" s="86"/>
      <c r="F83" s="67"/>
      <c r="G83" s="67"/>
      <c r="H83" s="67"/>
      <c r="I83" s="49"/>
      <c r="J83" s="49"/>
      <c r="K83" s="67"/>
      <c r="L83" s="67"/>
      <c r="M83" s="67"/>
      <c r="N83" s="67"/>
      <c r="O83" s="67"/>
      <c r="P83" s="67"/>
      <c r="Q83" s="67"/>
      <c r="R83" s="67"/>
    </row>
    <row r="84" spans="2:18" x14ac:dyDescent="0.2">
      <c r="B84" s="86"/>
      <c r="C84" s="86"/>
      <c r="D84" s="86"/>
      <c r="E84" s="86"/>
      <c r="F84" s="67"/>
      <c r="G84" s="67"/>
      <c r="H84" s="67"/>
      <c r="I84" s="49"/>
      <c r="J84" s="49"/>
      <c r="K84" s="67"/>
      <c r="L84" s="67"/>
      <c r="M84" s="67"/>
      <c r="N84" s="67"/>
      <c r="O84" s="67"/>
      <c r="P84" s="67"/>
      <c r="Q84" s="67"/>
      <c r="R84" s="67"/>
    </row>
    <row r="85" spans="2:18" x14ac:dyDescent="0.2">
      <c r="B85" s="86"/>
      <c r="C85" s="86"/>
      <c r="D85" s="86"/>
      <c r="E85" s="86"/>
      <c r="F85" s="67"/>
      <c r="G85" s="67"/>
      <c r="H85" s="67"/>
      <c r="I85" s="49"/>
      <c r="J85" s="49"/>
      <c r="K85" s="67"/>
      <c r="L85" s="67"/>
      <c r="M85" s="67"/>
      <c r="N85" s="67"/>
      <c r="O85" s="67"/>
      <c r="P85" s="67"/>
      <c r="Q85" s="67"/>
      <c r="R85" s="67"/>
    </row>
    <row r="86" spans="2:18" x14ac:dyDescent="0.2">
      <c r="B86" s="86"/>
      <c r="C86" s="86"/>
      <c r="D86" s="86"/>
      <c r="E86" s="86"/>
      <c r="F86" s="67"/>
      <c r="G86" s="67"/>
      <c r="H86" s="67"/>
      <c r="I86" s="49"/>
      <c r="J86" s="49"/>
      <c r="K86" s="67"/>
      <c r="L86" s="67"/>
      <c r="M86" s="67"/>
      <c r="N86" s="67"/>
      <c r="O86" s="67"/>
      <c r="P86" s="67"/>
      <c r="Q86" s="67"/>
      <c r="R86" s="67"/>
    </row>
    <row r="87" spans="2:18" x14ac:dyDescent="0.2">
      <c r="B87" s="86"/>
      <c r="C87" s="86"/>
      <c r="D87" s="86"/>
      <c r="E87" s="86"/>
      <c r="F87" s="67"/>
      <c r="G87" s="67"/>
      <c r="H87" s="67"/>
      <c r="I87" s="49"/>
      <c r="J87" s="49"/>
      <c r="K87" s="67"/>
      <c r="L87" s="67"/>
      <c r="M87" s="67"/>
      <c r="N87" s="67"/>
      <c r="O87" s="67"/>
      <c r="P87" s="67"/>
      <c r="Q87" s="67"/>
      <c r="R87" s="67"/>
    </row>
    <row r="88" spans="2:18" x14ac:dyDescent="0.2">
      <c r="B88" s="86"/>
      <c r="C88" s="86"/>
      <c r="D88" s="86"/>
      <c r="E88" s="86"/>
      <c r="F88" s="67"/>
      <c r="G88" s="67"/>
      <c r="H88" s="67"/>
      <c r="I88" s="49"/>
      <c r="J88" s="49"/>
      <c r="K88" s="67"/>
      <c r="L88" s="67"/>
      <c r="M88" s="67"/>
      <c r="N88" s="67"/>
      <c r="O88" s="67"/>
      <c r="P88" s="67"/>
      <c r="Q88" s="67"/>
      <c r="R88" s="67"/>
    </row>
    <row r="89" spans="2:18" x14ac:dyDescent="0.2">
      <c r="B89" s="86"/>
      <c r="C89" s="86"/>
      <c r="D89" s="86"/>
      <c r="E89" s="86"/>
      <c r="F89" s="67"/>
      <c r="G89" s="67"/>
      <c r="H89" s="67"/>
      <c r="I89" s="49"/>
      <c r="J89" s="49"/>
      <c r="K89" s="67"/>
      <c r="L89" s="67"/>
      <c r="M89" s="67"/>
      <c r="N89" s="67"/>
      <c r="O89" s="67"/>
      <c r="P89" s="67"/>
      <c r="Q89" s="67"/>
      <c r="R89" s="67"/>
    </row>
    <row r="90" spans="2:18" x14ac:dyDescent="0.2">
      <c r="B90" s="86"/>
      <c r="C90" s="86"/>
      <c r="D90" s="86"/>
      <c r="E90" s="86"/>
      <c r="F90" s="67"/>
      <c r="G90" s="67"/>
      <c r="H90" s="67"/>
      <c r="I90" s="49"/>
      <c r="J90" s="49"/>
      <c r="K90" s="67"/>
      <c r="L90" s="67"/>
      <c r="M90" s="67"/>
      <c r="N90" s="67"/>
      <c r="O90" s="67"/>
      <c r="P90" s="67"/>
      <c r="Q90" s="67"/>
      <c r="R90" s="67"/>
    </row>
    <row r="91" spans="2:18" x14ac:dyDescent="0.2">
      <c r="B91" s="86"/>
      <c r="C91" s="86"/>
      <c r="D91" s="86"/>
      <c r="E91" s="86"/>
      <c r="F91" s="67"/>
      <c r="G91" s="67"/>
      <c r="H91" s="67"/>
      <c r="I91" s="49"/>
      <c r="J91" s="49"/>
      <c r="K91" s="67"/>
      <c r="L91" s="67"/>
      <c r="M91" s="67"/>
      <c r="N91" s="67"/>
      <c r="O91" s="67"/>
      <c r="P91" s="67"/>
      <c r="Q91" s="67"/>
      <c r="R91" s="67"/>
    </row>
    <row r="92" spans="2:18" x14ac:dyDescent="0.2">
      <c r="B92" s="86"/>
      <c r="C92" s="86"/>
      <c r="D92" s="86"/>
      <c r="E92" s="86"/>
      <c r="F92" s="67"/>
      <c r="G92" s="67"/>
      <c r="H92" s="67"/>
      <c r="I92" s="49"/>
      <c r="J92" s="49"/>
      <c r="K92" s="67"/>
      <c r="L92" s="67"/>
      <c r="M92" s="67"/>
      <c r="N92" s="67"/>
      <c r="O92" s="67"/>
      <c r="P92" s="67"/>
      <c r="Q92" s="67"/>
      <c r="R92" s="67"/>
    </row>
    <row r="93" spans="2:18" x14ac:dyDescent="0.2">
      <c r="B93" s="86"/>
      <c r="C93" s="86"/>
      <c r="D93" s="86"/>
      <c r="E93" s="86"/>
      <c r="F93" s="67"/>
      <c r="G93" s="67"/>
      <c r="H93" s="67"/>
      <c r="I93" s="49"/>
      <c r="J93" s="49"/>
      <c r="K93" s="67"/>
      <c r="L93" s="67"/>
      <c r="M93" s="67"/>
      <c r="N93" s="67"/>
      <c r="O93" s="67"/>
      <c r="P93" s="67"/>
      <c r="Q93" s="67"/>
      <c r="R93" s="67"/>
    </row>
    <row r="94" spans="2:18" x14ac:dyDescent="0.2">
      <c r="B94" s="86"/>
      <c r="C94" s="86"/>
      <c r="D94" s="86"/>
      <c r="E94" s="86"/>
      <c r="F94" s="67"/>
      <c r="G94" s="67"/>
      <c r="H94" s="67"/>
      <c r="I94" s="49"/>
      <c r="J94" s="49"/>
      <c r="K94" s="67"/>
      <c r="L94" s="67"/>
      <c r="M94" s="67"/>
      <c r="N94" s="67"/>
      <c r="O94" s="67"/>
      <c r="P94" s="67"/>
      <c r="Q94" s="67"/>
      <c r="R94" s="67"/>
    </row>
    <row r="95" spans="2:18" x14ac:dyDescent="0.2">
      <c r="B95" s="86"/>
      <c r="C95" s="86"/>
      <c r="D95" s="86"/>
      <c r="E95" s="86"/>
      <c r="F95" s="67"/>
      <c r="G95" s="67"/>
      <c r="H95" s="67"/>
      <c r="I95" s="49"/>
      <c r="J95" s="49"/>
      <c r="K95" s="67"/>
      <c r="L95" s="67"/>
      <c r="M95" s="67"/>
      <c r="N95" s="67"/>
      <c r="O95" s="67"/>
      <c r="P95" s="67"/>
      <c r="Q95" s="67"/>
      <c r="R95" s="67"/>
    </row>
    <row r="96" spans="2:18" x14ac:dyDescent="0.2">
      <c r="B96" s="86"/>
      <c r="C96" s="86"/>
      <c r="D96" s="86"/>
      <c r="E96" s="86"/>
      <c r="F96" s="67"/>
      <c r="G96" s="67"/>
      <c r="H96" s="67"/>
      <c r="I96" s="49"/>
      <c r="J96" s="49"/>
      <c r="K96" s="67"/>
      <c r="L96" s="67"/>
      <c r="M96" s="67"/>
      <c r="N96" s="67"/>
      <c r="O96" s="67"/>
      <c r="P96" s="67"/>
      <c r="Q96" s="67"/>
      <c r="R96" s="67"/>
    </row>
    <row r="97" spans="2:18" x14ac:dyDescent="0.2">
      <c r="B97" s="86"/>
      <c r="C97" s="86"/>
      <c r="D97" s="86"/>
      <c r="E97" s="86"/>
      <c r="F97" s="67"/>
      <c r="G97" s="67"/>
      <c r="H97" s="67"/>
      <c r="I97" s="49"/>
      <c r="J97" s="49"/>
      <c r="K97" s="67"/>
      <c r="L97" s="67"/>
      <c r="M97" s="67"/>
      <c r="N97" s="67"/>
      <c r="O97" s="67"/>
      <c r="P97" s="67"/>
      <c r="Q97" s="67"/>
      <c r="R97" s="67"/>
    </row>
    <row r="98" spans="2:18" x14ac:dyDescent="0.2">
      <c r="B98" s="86"/>
      <c r="C98" s="86"/>
      <c r="D98" s="86"/>
      <c r="E98" s="86"/>
      <c r="F98" s="67"/>
      <c r="G98" s="67"/>
      <c r="H98" s="67"/>
      <c r="I98" s="49"/>
      <c r="J98" s="49"/>
      <c r="K98" s="67"/>
      <c r="L98" s="67"/>
      <c r="M98" s="67"/>
      <c r="N98" s="67"/>
      <c r="O98" s="67"/>
      <c r="P98" s="67"/>
      <c r="Q98" s="67"/>
      <c r="R98" s="67"/>
    </row>
    <row r="99" spans="2:18" x14ac:dyDescent="0.2">
      <c r="B99" s="86"/>
      <c r="C99" s="86"/>
      <c r="D99" s="86"/>
      <c r="E99" s="86"/>
      <c r="F99" s="67"/>
      <c r="G99" s="67"/>
      <c r="H99" s="67"/>
      <c r="I99" s="49"/>
      <c r="J99" s="49"/>
      <c r="K99" s="67"/>
      <c r="L99" s="67"/>
      <c r="M99" s="67"/>
      <c r="N99" s="67"/>
      <c r="O99" s="67"/>
      <c r="P99" s="67"/>
      <c r="Q99" s="67"/>
      <c r="R99" s="67"/>
    </row>
    <row r="100" spans="2:18" x14ac:dyDescent="0.2">
      <c r="B100" s="86"/>
      <c r="C100" s="86"/>
      <c r="D100" s="86"/>
      <c r="E100" s="86"/>
      <c r="F100" s="67"/>
      <c r="G100" s="67"/>
      <c r="H100" s="67"/>
      <c r="I100" s="49"/>
      <c r="J100" s="49"/>
      <c r="K100" s="67"/>
      <c r="L100" s="67"/>
      <c r="M100" s="67"/>
      <c r="N100" s="67"/>
      <c r="O100" s="67"/>
      <c r="P100" s="67"/>
      <c r="Q100" s="67"/>
      <c r="R100" s="67"/>
    </row>
    <row r="101" spans="2:18" x14ac:dyDescent="0.2">
      <c r="B101" s="86"/>
      <c r="C101" s="86"/>
      <c r="D101" s="86"/>
      <c r="E101" s="86"/>
      <c r="F101" s="67"/>
      <c r="G101" s="67"/>
      <c r="H101" s="67"/>
      <c r="I101" s="49"/>
      <c r="J101" s="49"/>
      <c r="K101" s="67"/>
      <c r="L101" s="67"/>
      <c r="M101" s="67"/>
      <c r="N101" s="67"/>
      <c r="O101" s="67"/>
      <c r="P101" s="67"/>
      <c r="Q101" s="67"/>
      <c r="R101" s="67"/>
    </row>
    <row r="102" spans="2:18" x14ac:dyDescent="0.2">
      <c r="B102" s="86"/>
      <c r="C102" s="86"/>
      <c r="D102" s="86"/>
      <c r="E102" s="86"/>
      <c r="F102" s="67"/>
      <c r="G102" s="67"/>
      <c r="H102" s="67"/>
      <c r="I102" s="49"/>
      <c r="J102" s="49"/>
      <c r="K102" s="67"/>
      <c r="L102" s="67"/>
      <c r="M102" s="67"/>
      <c r="N102" s="67"/>
      <c r="O102" s="67"/>
      <c r="P102" s="67"/>
      <c r="Q102" s="67"/>
      <c r="R102" s="67"/>
    </row>
    <row r="103" spans="2:18" x14ac:dyDescent="0.2">
      <c r="B103" s="86"/>
      <c r="C103" s="86"/>
      <c r="D103" s="86"/>
      <c r="E103" s="86"/>
      <c r="F103" s="67"/>
      <c r="G103" s="67"/>
      <c r="H103" s="67"/>
      <c r="I103" s="49"/>
      <c r="J103" s="49"/>
      <c r="K103" s="67"/>
      <c r="L103" s="67"/>
      <c r="M103" s="67"/>
      <c r="N103" s="67"/>
      <c r="O103" s="67"/>
      <c r="P103" s="67"/>
      <c r="Q103" s="67"/>
      <c r="R103" s="67"/>
    </row>
    <row r="104" spans="2:18" x14ac:dyDescent="0.2">
      <c r="B104" s="86"/>
      <c r="C104" s="86"/>
      <c r="D104" s="86"/>
      <c r="E104" s="86"/>
      <c r="F104" s="67"/>
      <c r="G104" s="67"/>
      <c r="H104" s="67"/>
      <c r="I104" s="49"/>
      <c r="J104" s="49"/>
      <c r="K104" s="67"/>
      <c r="L104" s="67"/>
      <c r="M104" s="67"/>
      <c r="N104" s="67"/>
      <c r="O104" s="67"/>
      <c r="P104" s="67"/>
      <c r="Q104" s="67"/>
      <c r="R104" s="67"/>
    </row>
    <row r="105" spans="2:18" x14ac:dyDescent="0.2">
      <c r="B105" s="86"/>
      <c r="C105" s="86"/>
      <c r="D105" s="86"/>
      <c r="E105" s="86"/>
      <c r="F105" s="67"/>
      <c r="G105" s="67"/>
      <c r="H105" s="67"/>
      <c r="I105" s="49"/>
      <c r="J105" s="49"/>
      <c r="K105" s="67"/>
      <c r="L105" s="67"/>
      <c r="M105" s="67"/>
      <c r="N105" s="67"/>
      <c r="O105" s="67"/>
      <c r="P105" s="67"/>
      <c r="Q105" s="67"/>
      <c r="R105" s="67"/>
    </row>
    <row r="106" spans="2:18" x14ac:dyDescent="0.2">
      <c r="B106" s="86"/>
      <c r="C106" s="86"/>
      <c r="D106" s="86"/>
      <c r="E106" s="86"/>
      <c r="F106" s="67"/>
      <c r="G106" s="67"/>
      <c r="H106" s="67"/>
      <c r="I106" s="49"/>
      <c r="J106" s="49"/>
      <c r="K106" s="67"/>
      <c r="L106" s="67"/>
      <c r="M106" s="67"/>
      <c r="N106" s="67"/>
      <c r="O106" s="67"/>
      <c r="P106" s="67"/>
      <c r="Q106" s="67"/>
      <c r="R106" s="67"/>
    </row>
    <row r="107" spans="2:18" x14ac:dyDescent="0.2">
      <c r="B107" s="86"/>
      <c r="C107" s="86"/>
      <c r="D107" s="86"/>
      <c r="E107" s="86"/>
      <c r="F107" s="67"/>
      <c r="G107" s="67"/>
      <c r="H107" s="67"/>
      <c r="I107" s="49"/>
      <c r="J107" s="49"/>
      <c r="K107" s="67"/>
      <c r="L107" s="67"/>
      <c r="M107" s="67"/>
      <c r="N107" s="67"/>
      <c r="O107" s="67"/>
      <c r="P107" s="67"/>
      <c r="Q107" s="67"/>
      <c r="R107" s="67"/>
    </row>
    <row r="108" spans="2:18" x14ac:dyDescent="0.2">
      <c r="B108" s="86"/>
      <c r="C108" s="86"/>
      <c r="D108" s="86"/>
      <c r="E108" s="86"/>
      <c r="F108" s="67"/>
      <c r="G108" s="67"/>
      <c r="H108" s="67"/>
      <c r="I108" s="49"/>
      <c r="J108" s="49"/>
      <c r="K108" s="67"/>
      <c r="L108" s="67"/>
      <c r="M108" s="67"/>
      <c r="N108" s="67"/>
      <c r="O108" s="67"/>
      <c r="P108" s="67"/>
      <c r="Q108" s="67"/>
      <c r="R108" s="67"/>
    </row>
    <row r="109" spans="2:18" x14ac:dyDescent="0.2">
      <c r="B109" s="86"/>
      <c r="C109" s="86"/>
      <c r="D109" s="86"/>
      <c r="E109" s="86"/>
      <c r="F109" s="67"/>
      <c r="G109" s="67"/>
      <c r="H109" s="67"/>
      <c r="I109" s="49"/>
      <c r="J109" s="49"/>
      <c r="K109" s="67"/>
      <c r="L109" s="67"/>
      <c r="M109" s="67"/>
      <c r="N109" s="67"/>
      <c r="O109" s="67"/>
      <c r="P109" s="67"/>
      <c r="Q109" s="67"/>
      <c r="R109" s="67"/>
    </row>
    <row r="110" spans="2:18" x14ac:dyDescent="0.2">
      <c r="B110" s="86"/>
      <c r="C110" s="86"/>
      <c r="D110" s="86"/>
      <c r="E110" s="86"/>
      <c r="F110" s="67"/>
      <c r="G110" s="67"/>
      <c r="H110" s="67"/>
      <c r="I110" s="49"/>
      <c r="J110" s="49"/>
      <c r="K110" s="67"/>
      <c r="L110" s="67"/>
      <c r="M110" s="67"/>
      <c r="N110" s="67"/>
      <c r="O110" s="67"/>
      <c r="P110" s="67"/>
      <c r="Q110" s="67"/>
      <c r="R110" s="67"/>
    </row>
    <row r="111" spans="2:18" x14ac:dyDescent="0.2">
      <c r="B111" s="86"/>
      <c r="C111" s="86"/>
      <c r="D111" s="86"/>
      <c r="E111" s="86"/>
      <c r="F111" s="67"/>
      <c r="G111" s="67"/>
      <c r="H111" s="67"/>
      <c r="I111" s="49"/>
      <c r="J111" s="49"/>
      <c r="K111" s="67"/>
      <c r="L111" s="67"/>
      <c r="M111" s="67"/>
      <c r="N111" s="67"/>
      <c r="O111" s="67"/>
      <c r="P111" s="67"/>
      <c r="Q111" s="67"/>
      <c r="R111" s="67"/>
    </row>
    <row r="112" spans="2:18" x14ac:dyDescent="0.2">
      <c r="B112" s="86"/>
      <c r="C112" s="86"/>
      <c r="D112" s="86"/>
      <c r="E112" s="86"/>
      <c r="F112" s="67"/>
      <c r="G112" s="67"/>
      <c r="H112" s="67"/>
      <c r="I112" s="49"/>
      <c r="J112" s="49"/>
      <c r="K112" s="67"/>
      <c r="L112" s="67"/>
      <c r="M112" s="67"/>
      <c r="N112" s="67"/>
      <c r="O112" s="67"/>
      <c r="P112" s="67"/>
      <c r="Q112" s="67"/>
      <c r="R112" s="67"/>
    </row>
    <row r="113" spans="2:18" x14ac:dyDescent="0.2">
      <c r="B113" s="86"/>
      <c r="C113" s="86"/>
      <c r="D113" s="86"/>
      <c r="E113" s="86"/>
      <c r="F113" s="67"/>
      <c r="G113" s="67"/>
      <c r="H113" s="67"/>
      <c r="I113" s="49"/>
      <c r="J113" s="49"/>
      <c r="K113" s="67"/>
      <c r="L113" s="67"/>
      <c r="M113" s="67"/>
      <c r="N113" s="67"/>
      <c r="O113" s="67"/>
      <c r="P113" s="67"/>
      <c r="Q113" s="67"/>
      <c r="R113" s="67"/>
    </row>
    <row r="114" spans="2:18" x14ac:dyDescent="0.2">
      <c r="B114" s="86"/>
      <c r="C114" s="86"/>
      <c r="D114" s="86"/>
      <c r="E114" s="86"/>
      <c r="F114" s="67"/>
      <c r="G114" s="67"/>
      <c r="H114" s="67"/>
      <c r="I114" s="49"/>
      <c r="J114" s="49"/>
      <c r="K114" s="67"/>
      <c r="L114" s="67"/>
      <c r="M114" s="67"/>
      <c r="N114" s="67"/>
      <c r="O114" s="67"/>
      <c r="P114" s="67"/>
      <c r="Q114" s="67"/>
      <c r="R114" s="67"/>
    </row>
    <row r="115" spans="2:18" x14ac:dyDescent="0.2">
      <c r="B115" s="86"/>
      <c r="C115" s="86"/>
      <c r="D115" s="86"/>
      <c r="E115" s="86"/>
      <c r="F115" s="67"/>
      <c r="G115" s="67"/>
      <c r="H115" s="67"/>
      <c r="I115" s="49"/>
      <c r="J115" s="49"/>
      <c r="K115" s="67"/>
      <c r="L115" s="67"/>
      <c r="M115" s="67"/>
      <c r="N115" s="67"/>
      <c r="O115" s="67"/>
      <c r="P115" s="67"/>
      <c r="Q115" s="67"/>
      <c r="R115" s="67"/>
    </row>
    <row r="116" spans="2:18" x14ac:dyDescent="0.2">
      <c r="B116" s="86"/>
      <c r="C116" s="86"/>
      <c r="D116" s="86"/>
      <c r="E116" s="86"/>
      <c r="F116" s="67"/>
      <c r="G116" s="67"/>
      <c r="H116" s="67"/>
      <c r="I116" s="49"/>
      <c r="J116" s="49"/>
      <c r="K116" s="67"/>
      <c r="L116" s="67"/>
      <c r="M116" s="67"/>
      <c r="N116" s="67"/>
      <c r="O116" s="67"/>
      <c r="P116" s="67"/>
      <c r="Q116" s="67"/>
      <c r="R116" s="67"/>
    </row>
    <row r="117" spans="2:18" x14ac:dyDescent="0.2">
      <c r="B117" s="86"/>
      <c r="C117" s="86"/>
      <c r="D117" s="86"/>
      <c r="E117" s="86"/>
      <c r="F117" s="67"/>
      <c r="G117" s="67"/>
      <c r="H117" s="67"/>
      <c r="I117" s="49"/>
      <c r="J117" s="49"/>
      <c r="K117" s="67"/>
      <c r="L117" s="67"/>
      <c r="M117" s="67"/>
      <c r="N117" s="67"/>
      <c r="O117" s="67"/>
      <c r="P117" s="67"/>
      <c r="Q117" s="67"/>
      <c r="R117" s="67"/>
    </row>
    <row r="118" spans="2:18" x14ac:dyDescent="0.2">
      <c r="B118" s="86"/>
      <c r="C118" s="86"/>
      <c r="D118" s="86"/>
      <c r="E118" s="86"/>
      <c r="F118" s="67"/>
      <c r="G118" s="67"/>
      <c r="H118" s="67"/>
      <c r="I118" s="49"/>
      <c r="J118" s="49"/>
      <c r="K118" s="67"/>
      <c r="L118" s="67"/>
      <c r="M118" s="67"/>
      <c r="N118" s="67"/>
      <c r="O118" s="67"/>
      <c r="P118" s="67"/>
      <c r="Q118" s="67"/>
      <c r="R118" s="67"/>
    </row>
    <row r="119" spans="2:18" x14ac:dyDescent="0.2">
      <c r="B119" s="86"/>
      <c r="C119" s="86"/>
      <c r="D119" s="86"/>
      <c r="E119" s="86"/>
      <c r="F119" s="67"/>
      <c r="G119" s="67"/>
      <c r="H119" s="67"/>
      <c r="I119" s="49"/>
      <c r="J119" s="49"/>
      <c r="K119" s="67"/>
      <c r="L119" s="67"/>
      <c r="M119" s="67"/>
      <c r="N119" s="67"/>
      <c r="O119" s="67"/>
      <c r="P119" s="67"/>
      <c r="Q119" s="67"/>
      <c r="R119" s="67"/>
    </row>
    <row r="120" spans="2:18" x14ac:dyDescent="0.2">
      <c r="B120" s="86"/>
      <c r="C120" s="86"/>
      <c r="D120" s="86"/>
      <c r="E120" s="86"/>
      <c r="F120" s="67"/>
      <c r="G120" s="67"/>
      <c r="H120" s="67"/>
      <c r="I120" s="49"/>
      <c r="J120" s="49"/>
      <c r="K120" s="67"/>
      <c r="L120" s="67"/>
      <c r="M120" s="67"/>
      <c r="N120" s="67"/>
      <c r="O120" s="67"/>
      <c r="P120" s="67"/>
      <c r="Q120" s="67"/>
      <c r="R120" s="67"/>
    </row>
    <row r="121" spans="2:18" x14ac:dyDescent="0.2">
      <c r="B121" s="86"/>
      <c r="C121" s="86"/>
      <c r="D121" s="86"/>
      <c r="E121" s="86"/>
      <c r="F121" s="67"/>
      <c r="G121" s="67"/>
      <c r="H121" s="67"/>
      <c r="I121" s="49"/>
      <c r="J121" s="49"/>
      <c r="K121" s="67"/>
      <c r="L121" s="67"/>
      <c r="M121" s="67"/>
      <c r="N121" s="67"/>
      <c r="O121" s="67"/>
      <c r="P121" s="67"/>
      <c r="Q121" s="67"/>
      <c r="R121" s="67"/>
    </row>
    <row r="122" spans="2:18" x14ac:dyDescent="0.2">
      <c r="B122" s="86"/>
      <c r="C122" s="86"/>
      <c r="D122" s="86"/>
      <c r="E122" s="86"/>
      <c r="F122" s="67"/>
      <c r="G122" s="67"/>
      <c r="H122" s="67"/>
      <c r="I122" s="49"/>
      <c r="J122" s="49"/>
      <c r="K122" s="67"/>
      <c r="L122" s="67"/>
      <c r="M122" s="67"/>
      <c r="N122" s="67"/>
      <c r="O122" s="67"/>
      <c r="P122" s="67"/>
      <c r="Q122" s="67"/>
      <c r="R122" s="67"/>
    </row>
    <row r="123" spans="2:18" x14ac:dyDescent="0.2">
      <c r="B123" s="86"/>
      <c r="C123" s="86"/>
      <c r="D123" s="86"/>
      <c r="E123" s="86"/>
      <c r="F123" s="67"/>
      <c r="G123" s="67"/>
      <c r="H123" s="67"/>
      <c r="I123" s="49"/>
      <c r="J123" s="49"/>
      <c r="K123" s="67"/>
      <c r="L123" s="67"/>
      <c r="M123" s="67"/>
      <c r="N123" s="67"/>
      <c r="O123" s="67"/>
      <c r="P123" s="67"/>
      <c r="Q123" s="67"/>
      <c r="R123" s="67"/>
    </row>
    <row r="124" spans="2:18" x14ac:dyDescent="0.2">
      <c r="B124" s="86"/>
      <c r="C124" s="86"/>
      <c r="D124" s="86"/>
      <c r="E124" s="86"/>
      <c r="F124" s="67"/>
      <c r="G124" s="67"/>
      <c r="H124" s="67"/>
      <c r="I124" s="49"/>
      <c r="J124" s="49"/>
      <c r="K124" s="67"/>
      <c r="L124" s="67"/>
      <c r="M124" s="67"/>
      <c r="N124" s="67"/>
      <c r="O124" s="67"/>
      <c r="P124" s="67"/>
      <c r="Q124" s="67"/>
      <c r="R124" s="67"/>
    </row>
    <row r="125" spans="2:18" x14ac:dyDescent="0.2">
      <c r="B125" s="86"/>
      <c r="C125" s="86"/>
      <c r="D125" s="86"/>
      <c r="E125" s="86"/>
      <c r="F125" s="67"/>
      <c r="G125" s="67"/>
      <c r="H125" s="67"/>
      <c r="I125" s="49"/>
      <c r="J125" s="49"/>
      <c r="K125" s="67"/>
      <c r="L125" s="67"/>
      <c r="M125" s="67"/>
      <c r="N125" s="67"/>
      <c r="O125" s="67"/>
      <c r="P125" s="67"/>
      <c r="Q125" s="67"/>
      <c r="R125" s="67"/>
    </row>
    <row r="126" spans="2:18" x14ac:dyDescent="0.2">
      <c r="B126" s="86"/>
      <c r="C126" s="86"/>
      <c r="D126" s="86"/>
      <c r="E126" s="86"/>
      <c r="F126" s="67"/>
      <c r="G126" s="67"/>
      <c r="H126" s="67"/>
      <c r="I126" s="49"/>
      <c r="J126" s="49"/>
      <c r="K126" s="67"/>
      <c r="L126" s="67"/>
      <c r="M126" s="67"/>
      <c r="N126" s="67"/>
      <c r="O126" s="67"/>
      <c r="P126" s="67"/>
      <c r="Q126" s="67"/>
      <c r="R126" s="67"/>
    </row>
    <row r="127" spans="2:18" x14ac:dyDescent="0.2">
      <c r="B127" s="86"/>
      <c r="C127" s="86"/>
      <c r="D127" s="86"/>
      <c r="E127" s="86"/>
      <c r="F127" s="67"/>
      <c r="G127" s="67"/>
      <c r="H127" s="67"/>
      <c r="I127" s="49"/>
      <c r="J127" s="49"/>
      <c r="K127" s="67"/>
      <c r="L127" s="67"/>
      <c r="M127" s="67"/>
      <c r="N127" s="67"/>
      <c r="O127" s="67"/>
      <c r="P127" s="67"/>
      <c r="Q127" s="67"/>
      <c r="R127" s="67"/>
    </row>
    <row r="128" spans="2:18" x14ac:dyDescent="0.2">
      <c r="B128" s="86"/>
      <c r="C128" s="86"/>
      <c r="D128" s="86"/>
      <c r="E128" s="86"/>
      <c r="F128" s="67"/>
      <c r="G128" s="67"/>
      <c r="H128" s="67"/>
      <c r="I128" s="49"/>
      <c r="J128" s="49"/>
      <c r="K128" s="67"/>
      <c r="L128" s="67"/>
      <c r="M128" s="67"/>
      <c r="N128" s="67"/>
      <c r="O128" s="67"/>
      <c r="P128" s="67"/>
      <c r="Q128" s="67"/>
      <c r="R128" s="67"/>
    </row>
    <row r="129" spans="2:18" x14ac:dyDescent="0.2">
      <c r="B129" s="86"/>
      <c r="C129" s="86"/>
      <c r="D129" s="86"/>
      <c r="E129" s="86"/>
      <c r="F129" s="67"/>
      <c r="G129" s="67"/>
      <c r="H129" s="67"/>
      <c r="I129" s="49"/>
      <c r="J129" s="49"/>
      <c r="K129" s="67"/>
      <c r="L129" s="67"/>
      <c r="M129" s="67"/>
      <c r="N129" s="67"/>
      <c r="O129" s="67"/>
      <c r="P129" s="67"/>
      <c r="Q129" s="67"/>
      <c r="R129" s="67"/>
    </row>
    <row r="130" spans="2:18" x14ac:dyDescent="0.2">
      <c r="B130" s="86"/>
      <c r="C130" s="86"/>
      <c r="D130" s="86"/>
      <c r="E130" s="86"/>
      <c r="F130" s="67"/>
      <c r="G130" s="67"/>
      <c r="H130" s="67"/>
      <c r="I130" s="49"/>
      <c r="J130" s="49"/>
      <c r="K130" s="67"/>
      <c r="L130" s="67"/>
      <c r="M130" s="67"/>
      <c r="N130" s="67"/>
      <c r="O130" s="67"/>
      <c r="P130" s="67"/>
      <c r="Q130" s="67"/>
      <c r="R130" s="67"/>
    </row>
    <row r="131" spans="2:18" x14ac:dyDescent="0.2">
      <c r="B131" s="86"/>
      <c r="C131" s="86"/>
      <c r="D131" s="86"/>
      <c r="E131" s="86"/>
      <c r="F131" s="67"/>
      <c r="G131" s="67"/>
      <c r="H131" s="67"/>
      <c r="I131" s="49"/>
      <c r="J131" s="49"/>
      <c r="K131" s="67"/>
      <c r="L131" s="67"/>
      <c r="M131" s="67"/>
      <c r="N131" s="67"/>
      <c r="O131" s="67"/>
      <c r="P131" s="67"/>
      <c r="Q131" s="67"/>
      <c r="R131" s="67"/>
    </row>
    <row r="132" spans="2:18" x14ac:dyDescent="0.2">
      <c r="B132" s="86"/>
      <c r="C132" s="86"/>
      <c r="D132" s="86"/>
      <c r="E132" s="86"/>
      <c r="F132" s="67"/>
      <c r="G132" s="67"/>
      <c r="H132" s="67"/>
      <c r="I132" s="49"/>
      <c r="J132" s="49"/>
      <c r="K132" s="67"/>
      <c r="L132" s="67"/>
      <c r="M132" s="67"/>
      <c r="N132" s="67"/>
      <c r="O132" s="67"/>
      <c r="P132" s="67"/>
      <c r="Q132" s="67"/>
      <c r="R132" s="67"/>
    </row>
    <row r="133" spans="2:18" x14ac:dyDescent="0.2">
      <c r="B133" s="86"/>
      <c r="C133" s="86"/>
      <c r="D133" s="86"/>
      <c r="E133" s="86"/>
      <c r="F133" s="67"/>
      <c r="G133" s="67"/>
      <c r="H133" s="67"/>
      <c r="I133" s="49"/>
      <c r="J133" s="49"/>
      <c r="K133" s="67"/>
      <c r="L133" s="67"/>
      <c r="M133" s="67"/>
      <c r="N133" s="67"/>
      <c r="O133" s="67"/>
      <c r="P133" s="67"/>
      <c r="Q133" s="67"/>
      <c r="R133" s="67"/>
    </row>
    <row r="134" spans="2:18" x14ac:dyDescent="0.2">
      <c r="B134" s="86"/>
      <c r="C134" s="86"/>
      <c r="D134" s="86"/>
      <c r="E134" s="86"/>
      <c r="F134" s="67"/>
      <c r="G134" s="67"/>
      <c r="H134" s="67"/>
      <c r="I134" s="49"/>
      <c r="J134" s="49"/>
      <c r="K134" s="67"/>
      <c r="L134" s="67"/>
      <c r="M134" s="67"/>
      <c r="N134" s="67"/>
      <c r="O134" s="67"/>
      <c r="P134" s="67"/>
      <c r="Q134" s="67"/>
      <c r="R134" s="67"/>
    </row>
    <row r="135" spans="2:18" x14ac:dyDescent="0.2">
      <c r="B135" s="86"/>
      <c r="C135" s="86"/>
      <c r="D135" s="86"/>
      <c r="E135" s="86"/>
      <c r="F135" s="67"/>
      <c r="G135" s="67"/>
      <c r="H135" s="67"/>
      <c r="I135" s="49"/>
      <c r="J135" s="49"/>
      <c r="K135" s="67"/>
      <c r="L135" s="67"/>
      <c r="M135" s="67"/>
      <c r="N135" s="67"/>
      <c r="O135" s="67"/>
      <c r="P135" s="67"/>
      <c r="Q135" s="67"/>
      <c r="R135" s="67"/>
    </row>
    <row r="136" spans="2:18" x14ac:dyDescent="0.2">
      <c r="B136" s="86"/>
      <c r="C136" s="86"/>
      <c r="D136" s="86"/>
      <c r="E136" s="86"/>
      <c r="F136" s="67"/>
      <c r="G136" s="67"/>
      <c r="H136" s="67"/>
      <c r="I136" s="49"/>
      <c r="J136" s="49"/>
      <c r="K136" s="67"/>
      <c r="L136" s="67"/>
      <c r="M136" s="67"/>
      <c r="N136" s="67"/>
      <c r="O136" s="67"/>
      <c r="P136" s="67"/>
      <c r="Q136" s="67"/>
      <c r="R136" s="67"/>
    </row>
    <row r="137" spans="2:18" x14ac:dyDescent="0.2">
      <c r="B137" s="86"/>
      <c r="C137" s="86"/>
      <c r="D137" s="86"/>
      <c r="E137" s="86"/>
      <c r="F137" s="67"/>
      <c r="G137" s="67"/>
      <c r="H137" s="67"/>
      <c r="I137" s="49"/>
      <c r="J137" s="49"/>
      <c r="K137" s="67"/>
      <c r="L137" s="67"/>
      <c r="M137" s="67"/>
      <c r="N137" s="67"/>
      <c r="O137" s="67"/>
      <c r="P137" s="67"/>
      <c r="Q137" s="67"/>
      <c r="R137" s="67"/>
    </row>
    <row r="138" spans="2:18" x14ac:dyDescent="0.2">
      <c r="B138" s="86"/>
      <c r="C138" s="86"/>
      <c r="D138" s="86"/>
      <c r="E138" s="86"/>
      <c r="F138" s="67"/>
      <c r="G138" s="67"/>
      <c r="H138" s="67"/>
      <c r="I138" s="49"/>
      <c r="J138" s="49"/>
      <c r="K138" s="67"/>
      <c r="L138" s="67"/>
      <c r="M138" s="67"/>
      <c r="N138" s="67"/>
      <c r="O138" s="67"/>
      <c r="P138" s="67"/>
      <c r="Q138" s="67"/>
      <c r="R138" s="67"/>
    </row>
    <row r="139" spans="2:18" x14ac:dyDescent="0.2">
      <c r="B139" s="86"/>
      <c r="C139" s="86"/>
      <c r="D139" s="86"/>
      <c r="E139" s="86"/>
      <c r="F139" s="67"/>
      <c r="G139" s="67"/>
      <c r="H139" s="67"/>
      <c r="I139" s="49"/>
      <c r="J139" s="49"/>
      <c r="K139" s="67"/>
      <c r="L139" s="67"/>
      <c r="M139" s="67"/>
      <c r="N139" s="67"/>
      <c r="O139" s="67"/>
      <c r="P139" s="67"/>
      <c r="Q139" s="67"/>
      <c r="R139" s="67"/>
    </row>
    <row r="140" spans="2:18" x14ac:dyDescent="0.2">
      <c r="B140" s="86"/>
      <c r="C140" s="86"/>
      <c r="D140" s="86"/>
      <c r="E140" s="86"/>
      <c r="F140" s="67"/>
      <c r="G140" s="67"/>
      <c r="H140" s="67"/>
      <c r="I140" s="49"/>
      <c r="J140" s="49"/>
      <c r="K140" s="67"/>
      <c r="L140" s="67"/>
      <c r="M140" s="67"/>
      <c r="N140" s="67"/>
      <c r="O140" s="67"/>
      <c r="P140" s="67"/>
      <c r="Q140" s="67"/>
      <c r="R140" s="67"/>
    </row>
    <row r="141" spans="2:18" x14ac:dyDescent="0.2">
      <c r="B141" s="86"/>
      <c r="C141" s="86"/>
      <c r="D141" s="86"/>
      <c r="E141" s="86"/>
      <c r="F141" s="67"/>
      <c r="G141" s="67"/>
      <c r="H141" s="67"/>
      <c r="I141" s="49"/>
      <c r="J141" s="49"/>
      <c r="K141" s="67"/>
      <c r="L141" s="67"/>
      <c r="M141" s="67"/>
      <c r="N141" s="67"/>
      <c r="O141" s="67"/>
      <c r="P141" s="67"/>
      <c r="Q141" s="67"/>
      <c r="R141" s="67"/>
    </row>
    <row r="142" spans="2:18" x14ac:dyDescent="0.2">
      <c r="B142" s="86"/>
      <c r="C142" s="86"/>
      <c r="D142" s="86"/>
      <c r="E142" s="86"/>
      <c r="F142" s="67"/>
      <c r="G142" s="67"/>
      <c r="H142" s="67"/>
      <c r="I142" s="49"/>
      <c r="J142" s="49"/>
      <c r="K142" s="67"/>
      <c r="L142" s="67"/>
      <c r="M142" s="67"/>
      <c r="N142" s="67"/>
      <c r="O142" s="67"/>
      <c r="P142" s="67"/>
      <c r="Q142" s="67"/>
      <c r="R142" s="67"/>
    </row>
    <row r="143" spans="2:18" x14ac:dyDescent="0.2">
      <c r="B143" s="86"/>
      <c r="C143" s="86"/>
      <c r="D143" s="86"/>
      <c r="E143" s="86"/>
      <c r="F143" s="67"/>
      <c r="G143" s="67"/>
      <c r="H143" s="67"/>
      <c r="I143" s="49"/>
      <c r="J143" s="49"/>
      <c r="K143" s="67"/>
      <c r="L143" s="67"/>
      <c r="M143" s="67"/>
      <c r="N143" s="67"/>
      <c r="O143" s="67"/>
      <c r="P143" s="67"/>
      <c r="Q143" s="67"/>
      <c r="R143" s="67"/>
    </row>
    <row r="144" spans="2:18" x14ac:dyDescent="0.2">
      <c r="B144" s="86"/>
      <c r="C144" s="86"/>
      <c r="D144" s="86"/>
      <c r="E144" s="86"/>
      <c r="F144" s="67"/>
      <c r="G144" s="67"/>
      <c r="H144" s="67"/>
      <c r="I144" s="49"/>
      <c r="J144" s="49"/>
      <c r="K144" s="67"/>
      <c r="L144" s="67"/>
      <c r="M144" s="67"/>
      <c r="N144" s="67"/>
      <c r="O144" s="67"/>
      <c r="P144" s="67"/>
      <c r="Q144" s="67"/>
      <c r="R144" s="67"/>
    </row>
    <row r="145" spans="2:18" x14ac:dyDescent="0.2">
      <c r="B145" s="86"/>
      <c r="C145" s="86"/>
      <c r="D145" s="86"/>
      <c r="E145" s="86"/>
      <c r="F145" s="67"/>
      <c r="G145" s="67"/>
      <c r="H145" s="67"/>
      <c r="I145" s="49"/>
      <c r="J145" s="49"/>
      <c r="K145" s="67"/>
      <c r="L145" s="67"/>
      <c r="M145" s="67"/>
      <c r="N145" s="67"/>
      <c r="O145" s="67"/>
      <c r="P145" s="67"/>
      <c r="Q145" s="67"/>
      <c r="R145" s="67"/>
    </row>
    <row r="146" spans="2:18" x14ac:dyDescent="0.2">
      <c r="B146" s="86"/>
      <c r="C146" s="86"/>
      <c r="D146" s="86"/>
      <c r="E146" s="86"/>
      <c r="F146" s="67"/>
      <c r="G146" s="67"/>
      <c r="H146" s="67"/>
      <c r="I146" s="49"/>
      <c r="J146" s="49"/>
      <c r="K146" s="67"/>
      <c r="L146" s="67"/>
      <c r="M146" s="67"/>
      <c r="N146" s="67"/>
      <c r="O146" s="67"/>
      <c r="P146" s="67"/>
      <c r="Q146" s="67"/>
      <c r="R146" s="67"/>
    </row>
    <row r="147" spans="2:18" x14ac:dyDescent="0.2">
      <c r="B147" s="86"/>
      <c r="C147" s="86"/>
      <c r="D147" s="86"/>
      <c r="E147" s="86"/>
      <c r="F147" s="67"/>
      <c r="G147" s="67"/>
      <c r="H147" s="67"/>
      <c r="I147" s="49"/>
      <c r="J147" s="49"/>
      <c r="K147" s="67"/>
      <c r="L147" s="67"/>
      <c r="M147" s="67"/>
      <c r="N147" s="67"/>
      <c r="O147" s="67"/>
      <c r="P147" s="67"/>
      <c r="Q147" s="67"/>
      <c r="R147" s="67"/>
    </row>
    <row r="148" spans="2:18" x14ac:dyDescent="0.2">
      <c r="B148" s="86"/>
      <c r="C148" s="86"/>
      <c r="D148" s="86"/>
      <c r="E148" s="86"/>
      <c r="F148" s="67"/>
      <c r="G148" s="67"/>
      <c r="H148" s="67"/>
      <c r="I148" s="49"/>
      <c r="J148" s="49"/>
      <c r="K148" s="67"/>
      <c r="L148" s="67"/>
      <c r="M148" s="67"/>
      <c r="N148" s="67"/>
      <c r="O148" s="67"/>
      <c r="P148" s="67"/>
      <c r="Q148" s="67"/>
      <c r="R148" s="67"/>
    </row>
    <row r="149" spans="2:18" x14ac:dyDescent="0.2">
      <c r="B149" s="86"/>
      <c r="C149" s="86"/>
      <c r="D149" s="86"/>
      <c r="E149" s="86"/>
      <c r="F149" s="67"/>
      <c r="G149" s="67"/>
      <c r="H149" s="67"/>
      <c r="I149" s="49"/>
      <c r="J149" s="49"/>
      <c r="K149" s="67"/>
      <c r="L149" s="67"/>
      <c r="M149" s="67"/>
      <c r="N149" s="67"/>
      <c r="O149" s="67"/>
      <c r="P149" s="67"/>
      <c r="Q149" s="67"/>
      <c r="R149" s="67"/>
    </row>
    <row r="150" spans="2:18" x14ac:dyDescent="0.2">
      <c r="B150" s="86"/>
      <c r="C150" s="86"/>
      <c r="D150" s="86"/>
      <c r="E150" s="86"/>
      <c r="F150" s="67"/>
      <c r="G150" s="67"/>
      <c r="H150" s="67"/>
      <c r="I150" s="49"/>
      <c r="J150" s="49"/>
      <c r="K150" s="67"/>
      <c r="L150" s="67"/>
      <c r="M150" s="67"/>
      <c r="N150" s="67"/>
      <c r="O150" s="67"/>
      <c r="P150" s="67"/>
      <c r="Q150" s="67"/>
      <c r="R150" s="67"/>
    </row>
    <row r="151" spans="2:18" x14ac:dyDescent="0.2">
      <c r="B151" s="86"/>
      <c r="C151" s="86"/>
      <c r="D151" s="86"/>
      <c r="E151" s="86"/>
      <c r="F151" s="67"/>
      <c r="G151" s="67"/>
      <c r="H151" s="67"/>
      <c r="I151" s="49"/>
      <c r="J151" s="49"/>
      <c r="K151" s="67"/>
      <c r="L151" s="67"/>
      <c r="M151" s="67"/>
      <c r="N151" s="67"/>
      <c r="O151" s="67"/>
      <c r="P151" s="67"/>
      <c r="Q151" s="67"/>
      <c r="R151" s="67"/>
    </row>
    <row r="152" spans="2:18" x14ac:dyDescent="0.2">
      <c r="B152" s="86"/>
      <c r="C152" s="86"/>
      <c r="D152" s="86"/>
      <c r="E152" s="86"/>
      <c r="F152" s="67"/>
      <c r="G152" s="67"/>
      <c r="H152" s="67"/>
      <c r="I152" s="49"/>
      <c r="J152" s="49"/>
      <c r="K152" s="67"/>
      <c r="L152" s="67"/>
      <c r="M152" s="67"/>
      <c r="N152" s="67"/>
      <c r="O152" s="67"/>
      <c r="P152" s="67"/>
      <c r="Q152" s="67"/>
      <c r="R152" s="67"/>
    </row>
    <row r="153" spans="2:18" x14ac:dyDescent="0.2">
      <c r="B153" s="86"/>
      <c r="C153" s="86"/>
      <c r="D153" s="86"/>
      <c r="E153" s="86"/>
      <c r="F153" s="67"/>
      <c r="G153" s="67"/>
      <c r="H153" s="67"/>
      <c r="I153" s="49"/>
      <c r="J153" s="49"/>
      <c r="K153" s="67"/>
      <c r="L153" s="67"/>
      <c r="M153" s="67"/>
      <c r="N153" s="67"/>
      <c r="O153" s="67"/>
      <c r="P153" s="67"/>
      <c r="Q153" s="67"/>
      <c r="R153" s="67"/>
    </row>
    <row r="154" spans="2:18" x14ac:dyDescent="0.2">
      <c r="B154" s="86"/>
      <c r="C154" s="86"/>
      <c r="D154" s="86"/>
      <c r="E154" s="86"/>
      <c r="F154" s="67"/>
      <c r="G154" s="67"/>
      <c r="H154" s="67"/>
      <c r="I154" s="49"/>
      <c r="J154" s="49"/>
      <c r="K154" s="67"/>
      <c r="L154" s="67"/>
      <c r="M154" s="67"/>
      <c r="N154" s="67"/>
      <c r="O154" s="67"/>
      <c r="P154" s="67"/>
      <c r="Q154" s="67"/>
      <c r="R154" s="67"/>
    </row>
    <row r="155" spans="2:18" x14ac:dyDescent="0.2">
      <c r="B155" s="86"/>
      <c r="C155" s="86"/>
      <c r="D155" s="86"/>
      <c r="E155" s="86"/>
      <c r="F155" s="67"/>
      <c r="G155" s="67"/>
      <c r="H155" s="67"/>
      <c r="I155" s="49"/>
      <c r="J155" s="49"/>
      <c r="K155" s="67"/>
      <c r="L155" s="67"/>
      <c r="M155" s="67"/>
      <c r="N155" s="67"/>
      <c r="O155" s="67"/>
      <c r="P155" s="67"/>
      <c r="Q155" s="67"/>
      <c r="R155" s="67"/>
    </row>
    <row r="156" spans="2:18" x14ac:dyDescent="0.2">
      <c r="B156" s="86"/>
      <c r="C156" s="86"/>
      <c r="D156" s="86"/>
      <c r="E156" s="86"/>
      <c r="F156" s="67"/>
      <c r="G156" s="67"/>
      <c r="H156" s="67"/>
      <c r="I156" s="49"/>
      <c r="J156" s="49"/>
      <c r="K156" s="67"/>
      <c r="L156" s="67"/>
      <c r="M156" s="67"/>
      <c r="N156" s="67"/>
      <c r="O156" s="67"/>
      <c r="P156" s="67"/>
      <c r="Q156" s="67"/>
      <c r="R156" s="67"/>
    </row>
    <row r="157" spans="2:18" x14ac:dyDescent="0.2">
      <c r="B157" s="86"/>
      <c r="C157" s="86"/>
      <c r="D157" s="86"/>
      <c r="E157" s="86"/>
      <c r="F157" s="67"/>
      <c r="G157" s="67"/>
      <c r="H157" s="67"/>
      <c r="I157" s="49"/>
      <c r="J157" s="49"/>
      <c r="K157" s="67"/>
      <c r="L157" s="67"/>
      <c r="M157" s="67"/>
      <c r="N157" s="67"/>
      <c r="O157" s="67"/>
      <c r="P157" s="67"/>
      <c r="Q157" s="67"/>
      <c r="R157" s="67"/>
    </row>
    <row r="158" spans="2:18" x14ac:dyDescent="0.2">
      <c r="B158" s="86"/>
      <c r="C158" s="86"/>
      <c r="D158" s="86"/>
      <c r="E158" s="86"/>
      <c r="F158" s="67"/>
      <c r="G158" s="67"/>
      <c r="H158" s="67"/>
      <c r="I158" s="49"/>
      <c r="J158" s="49"/>
      <c r="K158" s="67"/>
      <c r="L158" s="67"/>
      <c r="M158" s="67"/>
      <c r="N158" s="67"/>
      <c r="O158" s="67"/>
      <c r="P158" s="67"/>
      <c r="Q158" s="67"/>
      <c r="R158" s="67"/>
    </row>
    <row r="159" spans="2:18" x14ac:dyDescent="0.2">
      <c r="B159" s="86"/>
      <c r="C159" s="86"/>
      <c r="D159" s="86"/>
      <c r="E159" s="86"/>
      <c r="F159" s="67"/>
      <c r="G159" s="67"/>
      <c r="H159" s="67"/>
      <c r="I159" s="49"/>
      <c r="J159" s="49"/>
      <c r="K159" s="67"/>
      <c r="L159" s="67"/>
      <c r="M159" s="67"/>
      <c r="N159" s="67"/>
      <c r="O159" s="67"/>
      <c r="P159" s="67"/>
      <c r="Q159" s="67"/>
      <c r="R159" s="67"/>
    </row>
    <row r="160" spans="2:18" x14ac:dyDescent="0.2">
      <c r="B160" s="86"/>
      <c r="C160" s="86"/>
      <c r="D160" s="86"/>
      <c r="E160" s="86"/>
      <c r="F160" s="67"/>
      <c r="G160" s="67"/>
      <c r="H160" s="67"/>
      <c r="I160" s="49"/>
      <c r="J160" s="49"/>
      <c r="K160" s="67"/>
      <c r="L160" s="67"/>
      <c r="M160" s="67"/>
      <c r="N160" s="67"/>
      <c r="O160" s="67"/>
      <c r="P160" s="67"/>
      <c r="Q160" s="67"/>
      <c r="R160" s="67"/>
    </row>
    <row r="161" spans="2:18" x14ac:dyDescent="0.2">
      <c r="B161" s="86"/>
      <c r="C161" s="86"/>
      <c r="D161" s="86"/>
      <c r="E161" s="86"/>
      <c r="F161" s="67"/>
      <c r="G161" s="67"/>
      <c r="H161" s="67"/>
      <c r="I161" s="49"/>
      <c r="J161" s="49"/>
      <c r="K161" s="67"/>
      <c r="L161" s="67"/>
      <c r="M161" s="67"/>
      <c r="N161" s="67"/>
      <c r="O161" s="67"/>
      <c r="P161" s="67"/>
      <c r="Q161" s="67"/>
      <c r="R161" s="67"/>
    </row>
    <row r="162" spans="2:18" x14ac:dyDescent="0.2">
      <c r="B162" s="86"/>
      <c r="C162" s="86"/>
      <c r="D162" s="86"/>
      <c r="E162" s="86"/>
      <c r="F162" s="67"/>
      <c r="G162" s="67"/>
      <c r="H162" s="67"/>
      <c r="I162" s="49"/>
      <c r="J162" s="49"/>
      <c r="K162" s="67"/>
      <c r="L162" s="67"/>
      <c r="M162" s="67"/>
      <c r="N162" s="67"/>
      <c r="O162" s="67"/>
      <c r="P162" s="67"/>
      <c r="Q162" s="67"/>
      <c r="R162" s="67"/>
    </row>
    <row r="163" spans="2:18" x14ac:dyDescent="0.2">
      <c r="B163" s="86"/>
      <c r="C163" s="86"/>
      <c r="D163" s="86"/>
      <c r="E163" s="86"/>
      <c r="F163" s="67"/>
      <c r="G163" s="67"/>
      <c r="H163" s="67"/>
      <c r="I163" s="49"/>
      <c r="J163" s="49"/>
      <c r="K163" s="67"/>
      <c r="L163" s="67"/>
      <c r="M163" s="67"/>
      <c r="N163" s="67"/>
      <c r="O163" s="67"/>
      <c r="P163" s="67"/>
      <c r="Q163" s="67"/>
      <c r="R163" s="67"/>
    </row>
    <row r="164" spans="2:18" x14ac:dyDescent="0.2">
      <c r="B164" s="86"/>
      <c r="C164" s="86"/>
      <c r="D164" s="86"/>
      <c r="E164" s="86"/>
      <c r="F164" s="67"/>
      <c r="G164" s="67"/>
      <c r="H164" s="67"/>
      <c r="I164" s="49"/>
      <c r="J164" s="49"/>
      <c r="K164" s="67"/>
      <c r="L164" s="67"/>
      <c r="M164" s="67"/>
      <c r="N164" s="67"/>
      <c r="O164" s="67"/>
      <c r="P164" s="67"/>
      <c r="Q164" s="67"/>
      <c r="R164" s="67"/>
    </row>
    <row r="165" spans="2:18" x14ac:dyDescent="0.2">
      <c r="B165" s="86"/>
      <c r="C165" s="86"/>
      <c r="D165" s="86"/>
      <c r="E165" s="86"/>
      <c r="F165" s="67"/>
      <c r="G165" s="67"/>
      <c r="H165" s="67"/>
      <c r="I165" s="49"/>
      <c r="J165" s="49"/>
      <c r="K165" s="67"/>
      <c r="L165" s="67"/>
      <c r="M165" s="67"/>
      <c r="N165" s="67"/>
      <c r="O165" s="67"/>
      <c r="P165" s="67"/>
      <c r="Q165" s="67"/>
      <c r="R165" s="67"/>
    </row>
    <row r="166" spans="2:18" x14ac:dyDescent="0.2">
      <c r="B166" s="86"/>
      <c r="C166" s="86"/>
      <c r="D166" s="86"/>
      <c r="E166" s="86"/>
      <c r="F166" s="67"/>
      <c r="G166" s="67"/>
      <c r="H166" s="67"/>
      <c r="I166" s="49"/>
      <c r="J166" s="49"/>
      <c r="K166" s="67"/>
      <c r="L166" s="67"/>
      <c r="M166" s="67"/>
      <c r="N166" s="67"/>
      <c r="O166" s="67"/>
      <c r="P166" s="67"/>
      <c r="Q166" s="67"/>
      <c r="R166" s="67"/>
    </row>
    <row r="167" spans="2:18" x14ac:dyDescent="0.2">
      <c r="B167" s="86"/>
      <c r="C167" s="86"/>
      <c r="D167" s="86"/>
      <c r="E167" s="86"/>
      <c r="F167" s="67"/>
      <c r="G167" s="67"/>
      <c r="H167" s="67"/>
      <c r="I167" s="49"/>
      <c r="J167" s="49"/>
      <c r="K167" s="67"/>
      <c r="L167" s="67"/>
      <c r="M167" s="67"/>
      <c r="N167" s="67"/>
      <c r="O167" s="67"/>
      <c r="P167" s="67"/>
      <c r="Q167" s="67"/>
      <c r="R167" s="67"/>
    </row>
    <row r="168" spans="2:18" x14ac:dyDescent="0.2">
      <c r="B168" s="86"/>
      <c r="C168" s="86"/>
      <c r="D168" s="86"/>
      <c r="E168" s="86"/>
      <c r="F168" s="67"/>
      <c r="G168" s="67"/>
      <c r="H168" s="67"/>
      <c r="I168" s="49"/>
      <c r="J168" s="49"/>
      <c r="K168" s="67"/>
      <c r="L168" s="67"/>
      <c r="M168" s="67"/>
      <c r="N168" s="67"/>
      <c r="O168" s="67"/>
      <c r="P168" s="67"/>
      <c r="Q168" s="67"/>
      <c r="R168" s="67"/>
    </row>
    <row r="169" spans="2:18" x14ac:dyDescent="0.2">
      <c r="B169" s="86"/>
      <c r="C169" s="86"/>
      <c r="D169" s="86"/>
      <c r="E169" s="86"/>
      <c r="F169" s="67"/>
      <c r="G169" s="67"/>
      <c r="H169" s="67"/>
      <c r="I169" s="49"/>
      <c r="J169" s="49"/>
      <c r="K169" s="67"/>
      <c r="L169" s="67"/>
      <c r="M169" s="67"/>
      <c r="N169" s="67"/>
      <c r="O169" s="67"/>
      <c r="P169" s="67"/>
      <c r="Q169" s="67"/>
      <c r="R169" s="67"/>
    </row>
    <row r="170" spans="2:18" x14ac:dyDescent="0.2">
      <c r="B170" s="86"/>
      <c r="C170" s="86"/>
      <c r="D170" s="86"/>
      <c r="E170" s="86"/>
      <c r="F170" s="67"/>
      <c r="G170" s="67"/>
      <c r="H170" s="67"/>
      <c r="I170" s="49"/>
      <c r="J170" s="49"/>
      <c r="K170" s="67"/>
      <c r="L170" s="67"/>
      <c r="M170" s="67"/>
      <c r="N170" s="67"/>
      <c r="O170" s="67"/>
      <c r="P170" s="67"/>
      <c r="Q170" s="67"/>
      <c r="R170" s="67"/>
    </row>
    <row r="171" spans="2:18" x14ac:dyDescent="0.2">
      <c r="B171" s="86"/>
      <c r="C171" s="86"/>
      <c r="D171" s="86"/>
      <c r="E171" s="86"/>
      <c r="F171" s="67"/>
      <c r="G171" s="67"/>
      <c r="H171" s="67"/>
      <c r="I171" s="49"/>
      <c r="J171" s="49"/>
      <c r="K171" s="67"/>
      <c r="L171" s="67"/>
      <c r="M171" s="67"/>
      <c r="N171" s="67"/>
      <c r="O171" s="67"/>
      <c r="P171" s="67"/>
      <c r="Q171" s="67"/>
      <c r="R171" s="67"/>
    </row>
    <row r="172" spans="2:18" x14ac:dyDescent="0.2">
      <c r="B172" s="86"/>
      <c r="C172" s="86"/>
      <c r="D172" s="86"/>
      <c r="E172" s="86"/>
      <c r="F172" s="67"/>
      <c r="G172" s="67"/>
      <c r="H172" s="67"/>
      <c r="I172" s="49"/>
      <c r="J172" s="49"/>
      <c r="K172" s="67"/>
      <c r="L172" s="67"/>
      <c r="M172" s="67"/>
      <c r="N172" s="67"/>
      <c r="O172" s="67"/>
      <c r="P172" s="67"/>
      <c r="Q172" s="67"/>
      <c r="R172" s="67"/>
    </row>
    <row r="173" spans="2:18" x14ac:dyDescent="0.2">
      <c r="B173" s="86"/>
      <c r="C173" s="86"/>
      <c r="D173" s="86"/>
      <c r="E173" s="86"/>
      <c r="F173" s="67"/>
      <c r="G173" s="67"/>
      <c r="H173" s="67"/>
      <c r="I173" s="49"/>
      <c r="J173" s="49"/>
      <c r="K173" s="67"/>
      <c r="L173" s="67"/>
      <c r="M173" s="67"/>
      <c r="N173" s="67"/>
      <c r="O173" s="67"/>
      <c r="P173" s="67"/>
      <c r="Q173" s="67"/>
      <c r="R173" s="67"/>
    </row>
    <row r="174" spans="2:18" x14ac:dyDescent="0.2">
      <c r="B174" s="86"/>
      <c r="C174" s="86"/>
      <c r="D174" s="86"/>
      <c r="E174" s="86"/>
      <c r="F174" s="67"/>
      <c r="G174" s="67"/>
      <c r="H174" s="67"/>
      <c r="I174" s="49"/>
      <c r="J174" s="49"/>
      <c r="K174" s="67"/>
      <c r="L174" s="67"/>
      <c r="M174" s="67"/>
      <c r="N174" s="67"/>
      <c r="O174" s="67"/>
      <c r="P174" s="67"/>
      <c r="Q174" s="67"/>
      <c r="R174" s="67"/>
    </row>
    <row r="175" spans="2:18" x14ac:dyDescent="0.2">
      <c r="B175" s="86"/>
      <c r="C175" s="86"/>
      <c r="D175" s="86"/>
      <c r="E175" s="86"/>
      <c r="F175" s="67"/>
      <c r="G175" s="67"/>
      <c r="H175" s="67"/>
      <c r="I175" s="49"/>
      <c r="J175" s="49"/>
      <c r="K175" s="67"/>
      <c r="L175" s="67"/>
      <c r="M175" s="67"/>
      <c r="N175" s="67"/>
      <c r="O175" s="67"/>
      <c r="P175" s="67"/>
      <c r="Q175" s="67"/>
      <c r="R175" s="67"/>
    </row>
    <row r="176" spans="2:18" x14ac:dyDescent="0.2">
      <c r="B176" s="86"/>
      <c r="C176" s="86"/>
      <c r="D176" s="86"/>
      <c r="E176" s="86"/>
      <c r="F176" s="67"/>
      <c r="G176" s="67"/>
      <c r="H176" s="67"/>
      <c r="I176" s="49"/>
      <c r="J176" s="49"/>
      <c r="K176" s="67"/>
      <c r="L176" s="67"/>
      <c r="M176" s="67"/>
      <c r="N176" s="67"/>
      <c r="O176" s="67"/>
      <c r="P176" s="67"/>
      <c r="Q176" s="67"/>
      <c r="R176" s="67"/>
    </row>
    <row r="177" spans="2:18" x14ac:dyDescent="0.2">
      <c r="B177" s="86"/>
      <c r="C177" s="86"/>
      <c r="D177" s="86"/>
      <c r="E177" s="86"/>
      <c r="F177" s="67"/>
      <c r="G177" s="67"/>
      <c r="H177" s="67"/>
      <c r="I177" s="49"/>
      <c r="J177" s="49"/>
      <c r="K177" s="67"/>
      <c r="L177" s="67"/>
      <c r="M177" s="67"/>
      <c r="N177" s="67"/>
      <c r="O177" s="67"/>
      <c r="P177" s="67"/>
      <c r="Q177" s="67"/>
      <c r="R177" s="67"/>
    </row>
    <row r="178" spans="2:18" x14ac:dyDescent="0.2">
      <c r="B178" s="86"/>
      <c r="C178" s="86"/>
      <c r="D178" s="86"/>
      <c r="E178" s="86"/>
      <c r="F178" s="67"/>
      <c r="G178" s="67"/>
      <c r="H178" s="67"/>
      <c r="I178" s="49"/>
      <c r="J178" s="49"/>
      <c r="K178" s="67"/>
      <c r="L178" s="67"/>
      <c r="M178" s="67"/>
      <c r="N178" s="67"/>
      <c r="O178" s="67"/>
      <c r="P178" s="67"/>
      <c r="Q178" s="67"/>
      <c r="R178" s="67"/>
    </row>
    <row r="179" spans="2:18" x14ac:dyDescent="0.2">
      <c r="B179" s="86"/>
      <c r="C179" s="86"/>
      <c r="D179" s="86"/>
      <c r="E179" s="86"/>
      <c r="F179" s="67"/>
      <c r="G179" s="67"/>
      <c r="H179" s="67"/>
      <c r="I179" s="49"/>
      <c r="J179" s="49"/>
      <c r="K179" s="67"/>
      <c r="L179" s="67"/>
      <c r="M179" s="67"/>
      <c r="N179" s="67"/>
      <c r="O179" s="67"/>
      <c r="P179" s="67"/>
      <c r="Q179" s="67"/>
      <c r="R179" s="67"/>
    </row>
    <row r="180" spans="2:18" x14ac:dyDescent="0.2">
      <c r="B180" s="86"/>
      <c r="C180" s="86"/>
      <c r="D180" s="86"/>
      <c r="E180" s="86"/>
      <c r="F180" s="67"/>
      <c r="G180" s="67"/>
      <c r="H180" s="67"/>
      <c r="I180" s="49"/>
      <c r="J180" s="49"/>
      <c r="K180" s="67"/>
      <c r="L180" s="67"/>
      <c r="M180" s="67"/>
      <c r="N180" s="67"/>
      <c r="O180" s="67"/>
      <c r="P180" s="67"/>
      <c r="Q180" s="67"/>
      <c r="R180" s="67"/>
    </row>
    <row r="181" spans="2:18" x14ac:dyDescent="0.2">
      <c r="B181" s="86"/>
      <c r="C181" s="86"/>
      <c r="D181" s="86"/>
      <c r="E181" s="86"/>
      <c r="F181" s="67"/>
      <c r="G181" s="67"/>
      <c r="H181" s="67"/>
      <c r="I181" s="49"/>
      <c r="J181" s="49"/>
      <c r="K181" s="67"/>
      <c r="L181" s="67"/>
      <c r="M181" s="67"/>
      <c r="N181" s="67"/>
      <c r="O181" s="67"/>
      <c r="P181" s="67"/>
      <c r="Q181" s="67"/>
      <c r="R181" s="67"/>
    </row>
    <row r="182" spans="2:18" x14ac:dyDescent="0.2">
      <c r="B182" s="86"/>
      <c r="C182" s="86"/>
      <c r="D182" s="86"/>
      <c r="E182" s="86"/>
      <c r="F182" s="67"/>
      <c r="G182" s="67"/>
      <c r="H182" s="67"/>
      <c r="I182" s="49"/>
      <c r="J182" s="49"/>
      <c r="K182" s="67"/>
      <c r="L182" s="67"/>
      <c r="M182" s="67"/>
      <c r="N182" s="67"/>
      <c r="O182" s="67"/>
      <c r="P182" s="67"/>
      <c r="Q182" s="67"/>
      <c r="R182" s="67"/>
    </row>
    <row r="183" spans="2:18" x14ac:dyDescent="0.2">
      <c r="B183" s="86"/>
      <c r="C183" s="86"/>
      <c r="D183" s="86"/>
      <c r="E183" s="86"/>
      <c r="F183" s="67"/>
      <c r="G183" s="67"/>
      <c r="H183" s="67"/>
      <c r="I183" s="49"/>
      <c r="J183" s="49"/>
      <c r="K183" s="67"/>
      <c r="L183" s="67"/>
      <c r="M183" s="67"/>
      <c r="N183" s="67"/>
      <c r="O183" s="67"/>
      <c r="P183" s="67"/>
      <c r="Q183" s="67"/>
      <c r="R183" s="67"/>
    </row>
    <row r="184" spans="2:18" x14ac:dyDescent="0.2">
      <c r="B184" s="86"/>
      <c r="C184" s="86"/>
      <c r="D184" s="86"/>
      <c r="E184" s="86"/>
      <c r="F184" s="67"/>
      <c r="G184" s="67"/>
      <c r="H184" s="67"/>
      <c r="I184" s="49"/>
      <c r="J184" s="49"/>
      <c r="K184" s="67"/>
      <c r="L184" s="67"/>
      <c r="M184" s="67"/>
      <c r="N184" s="67"/>
      <c r="O184" s="67"/>
      <c r="P184" s="67"/>
      <c r="Q184" s="67"/>
      <c r="R184" s="67"/>
    </row>
    <row r="185" spans="2:18" x14ac:dyDescent="0.2">
      <c r="B185" s="86"/>
      <c r="C185" s="86"/>
      <c r="D185" s="86"/>
      <c r="E185" s="86"/>
      <c r="F185" s="67"/>
      <c r="G185" s="67"/>
      <c r="H185" s="67"/>
      <c r="I185" s="49"/>
      <c r="J185" s="49"/>
      <c r="K185" s="67"/>
      <c r="L185" s="67"/>
      <c r="M185" s="67"/>
      <c r="N185" s="67"/>
      <c r="O185" s="67"/>
      <c r="P185" s="67"/>
      <c r="Q185" s="67"/>
      <c r="R185" s="67"/>
    </row>
    <row r="186" spans="2:18" x14ac:dyDescent="0.2">
      <c r="B186" s="86"/>
      <c r="C186" s="86"/>
      <c r="D186" s="86"/>
      <c r="E186" s="86"/>
      <c r="F186" s="67"/>
      <c r="G186" s="67"/>
      <c r="H186" s="67"/>
      <c r="I186" s="49"/>
      <c r="J186" s="49"/>
      <c r="K186" s="67"/>
      <c r="L186" s="67"/>
      <c r="M186" s="67"/>
      <c r="N186" s="67"/>
      <c r="O186" s="67"/>
      <c r="P186" s="67"/>
      <c r="Q186" s="67"/>
      <c r="R186" s="67"/>
    </row>
    <row r="187" spans="2:18" x14ac:dyDescent="0.2">
      <c r="B187" s="86"/>
      <c r="C187" s="86"/>
      <c r="D187" s="86"/>
      <c r="E187" s="86"/>
      <c r="F187" s="67"/>
      <c r="G187" s="67"/>
      <c r="H187" s="67"/>
      <c r="I187" s="49"/>
      <c r="J187" s="49"/>
      <c r="K187" s="67"/>
      <c r="L187" s="67"/>
      <c r="M187" s="67"/>
      <c r="N187" s="67"/>
      <c r="O187" s="67"/>
      <c r="P187" s="67"/>
      <c r="Q187" s="67"/>
      <c r="R187" s="67"/>
    </row>
    <row r="188" spans="2:18" x14ac:dyDescent="0.2">
      <c r="B188" s="86"/>
      <c r="C188" s="86"/>
      <c r="D188" s="86"/>
      <c r="E188" s="86"/>
      <c r="F188" s="67"/>
      <c r="G188" s="67"/>
      <c r="H188" s="67"/>
      <c r="I188" s="49"/>
      <c r="J188" s="49"/>
      <c r="K188" s="67"/>
      <c r="L188" s="67"/>
      <c r="M188" s="67"/>
      <c r="N188" s="67"/>
      <c r="O188" s="67"/>
      <c r="P188" s="67"/>
      <c r="Q188" s="67"/>
      <c r="R188" s="67"/>
    </row>
    <row r="189" spans="2:18" x14ac:dyDescent="0.2">
      <c r="B189" s="86"/>
      <c r="C189" s="86"/>
      <c r="D189" s="86"/>
      <c r="E189" s="86"/>
      <c r="F189" s="67"/>
      <c r="G189" s="67"/>
      <c r="H189" s="67"/>
      <c r="I189" s="49"/>
      <c r="J189" s="49"/>
      <c r="K189" s="67"/>
      <c r="L189" s="67"/>
      <c r="M189" s="67"/>
      <c r="N189" s="67"/>
      <c r="O189" s="67"/>
      <c r="P189" s="67"/>
      <c r="Q189" s="67"/>
      <c r="R189" s="67"/>
    </row>
    <row r="190" spans="2:18" x14ac:dyDescent="0.2">
      <c r="B190" s="86"/>
      <c r="C190" s="86"/>
      <c r="D190" s="86"/>
      <c r="E190" s="86"/>
      <c r="F190" s="67"/>
      <c r="G190" s="67"/>
      <c r="H190" s="67"/>
      <c r="I190" s="49"/>
      <c r="J190" s="49"/>
      <c r="K190" s="67"/>
      <c r="L190" s="67"/>
      <c r="M190" s="67"/>
      <c r="N190" s="67"/>
      <c r="O190" s="67"/>
      <c r="P190" s="67"/>
      <c r="Q190" s="67"/>
      <c r="R190" s="67"/>
    </row>
    <row r="191" spans="2:18" x14ac:dyDescent="0.2">
      <c r="B191" s="86"/>
      <c r="C191" s="86"/>
      <c r="D191" s="86"/>
      <c r="E191" s="86"/>
      <c r="F191" s="67"/>
      <c r="G191" s="67"/>
      <c r="H191" s="67"/>
      <c r="I191" s="49"/>
      <c r="J191" s="49"/>
      <c r="K191" s="67"/>
      <c r="L191" s="67"/>
      <c r="M191" s="67"/>
      <c r="N191" s="67"/>
      <c r="O191" s="67"/>
      <c r="P191" s="67"/>
      <c r="Q191" s="67"/>
      <c r="R191" s="67"/>
    </row>
    <row r="192" spans="2:18" x14ac:dyDescent="0.2">
      <c r="B192" s="86"/>
      <c r="C192" s="86"/>
      <c r="D192" s="86"/>
      <c r="E192" s="86"/>
      <c r="F192" s="67"/>
      <c r="G192" s="67"/>
      <c r="H192" s="67"/>
      <c r="I192" s="49"/>
      <c r="J192" s="49"/>
      <c r="K192" s="67"/>
      <c r="L192" s="67"/>
      <c r="M192" s="67"/>
      <c r="N192" s="67"/>
      <c r="O192" s="67"/>
      <c r="P192" s="67"/>
      <c r="Q192" s="67"/>
      <c r="R192" s="67"/>
    </row>
    <row r="193" spans="2:18" x14ac:dyDescent="0.2">
      <c r="B193" s="86"/>
      <c r="C193" s="86"/>
      <c r="D193" s="86"/>
      <c r="E193" s="86"/>
      <c r="F193" s="67"/>
      <c r="G193" s="67"/>
      <c r="H193" s="67"/>
      <c r="I193" s="49"/>
      <c r="J193" s="49"/>
      <c r="K193" s="67"/>
      <c r="L193" s="67"/>
      <c r="M193" s="67"/>
      <c r="N193" s="67"/>
      <c r="O193" s="67"/>
      <c r="P193" s="67"/>
      <c r="Q193" s="67"/>
      <c r="R193" s="67"/>
    </row>
    <row r="194" spans="2:18" x14ac:dyDescent="0.2">
      <c r="B194" s="86"/>
      <c r="C194" s="86"/>
      <c r="D194" s="86"/>
      <c r="E194" s="86"/>
      <c r="F194" s="67"/>
      <c r="G194" s="67"/>
      <c r="H194" s="67"/>
      <c r="I194" s="49"/>
      <c r="J194" s="49"/>
      <c r="K194" s="67"/>
      <c r="L194" s="67"/>
      <c r="M194" s="67"/>
      <c r="N194" s="67"/>
      <c r="O194" s="67"/>
      <c r="P194" s="67"/>
      <c r="Q194" s="67"/>
      <c r="R194" s="67"/>
    </row>
    <row r="195" spans="2:18" x14ac:dyDescent="0.2">
      <c r="B195" s="86"/>
      <c r="C195" s="86"/>
      <c r="D195" s="86"/>
      <c r="E195" s="86"/>
      <c r="F195" s="67"/>
      <c r="G195" s="67"/>
      <c r="H195" s="67"/>
      <c r="I195" s="49"/>
      <c r="J195" s="49"/>
      <c r="K195" s="67"/>
      <c r="L195" s="67"/>
      <c r="M195" s="67"/>
      <c r="N195" s="67"/>
      <c r="O195" s="67"/>
      <c r="P195" s="67"/>
      <c r="Q195" s="67"/>
      <c r="R195" s="67"/>
    </row>
    <row r="196" spans="2:18" x14ac:dyDescent="0.2">
      <c r="B196" s="86"/>
      <c r="C196" s="86"/>
      <c r="D196" s="86"/>
      <c r="E196" s="86"/>
      <c r="F196" s="67"/>
      <c r="G196" s="67"/>
      <c r="H196" s="67"/>
      <c r="I196" s="49"/>
      <c r="J196" s="49"/>
      <c r="K196" s="67"/>
      <c r="L196" s="67"/>
      <c r="M196" s="67"/>
      <c r="N196" s="67"/>
      <c r="O196" s="67"/>
      <c r="P196" s="67"/>
      <c r="Q196" s="67"/>
      <c r="R196" s="67"/>
    </row>
    <row r="197" spans="2:18" x14ac:dyDescent="0.2">
      <c r="B197" s="86"/>
      <c r="C197" s="86"/>
      <c r="D197" s="86"/>
      <c r="E197" s="86"/>
      <c r="F197" s="67"/>
      <c r="G197" s="67"/>
      <c r="H197" s="67"/>
      <c r="I197" s="49"/>
      <c r="J197" s="49"/>
      <c r="K197" s="67"/>
      <c r="L197" s="67"/>
      <c r="M197" s="67"/>
      <c r="N197" s="67"/>
      <c r="O197" s="67"/>
      <c r="P197" s="67"/>
      <c r="Q197" s="67"/>
      <c r="R197" s="67"/>
    </row>
    <row r="198" spans="2:18" x14ac:dyDescent="0.2">
      <c r="B198" s="86"/>
      <c r="C198" s="86"/>
      <c r="D198" s="86"/>
      <c r="E198" s="86"/>
      <c r="F198" s="67"/>
      <c r="G198" s="67"/>
      <c r="H198" s="67"/>
      <c r="I198" s="49"/>
      <c r="J198" s="49"/>
      <c r="K198" s="67"/>
      <c r="L198" s="67"/>
      <c r="M198" s="67"/>
      <c r="N198" s="67"/>
      <c r="O198" s="67"/>
      <c r="P198" s="67"/>
      <c r="Q198" s="67"/>
      <c r="R198" s="67"/>
    </row>
    <row r="199" spans="2:18" x14ac:dyDescent="0.2">
      <c r="B199" s="86"/>
      <c r="C199" s="86"/>
      <c r="D199" s="86"/>
      <c r="E199" s="86"/>
      <c r="F199" s="67"/>
      <c r="G199" s="67"/>
      <c r="H199" s="67"/>
      <c r="I199" s="49"/>
      <c r="J199" s="49"/>
      <c r="K199" s="67"/>
      <c r="L199" s="67"/>
      <c r="M199" s="67"/>
      <c r="N199" s="67"/>
      <c r="O199" s="67"/>
      <c r="P199" s="67"/>
      <c r="Q199" s="67"/>
      <c r="R199" s="67"/>
    </row>
    <row r="200" spans="2:18" x14ac:dyDescent="0.2">
      <c r="B200" s="86"/>
      <c r="C200" s="86"/>
      <c r="D200" s="86"/>
      <c r="E200" s="86"/>
      <c r="F200" s="67"/>
      <c r="G200" s="67"/>
      <c r="H200" s="67"/>
      <c r="I200" s="49"/>
      <c r="J200" s="49"/>
      <c r="K200" s="67"/>
      <c r="L200" s="67"/>
      <c r="M200" s="67"/>
      <c r="N200" s="67"/>
      <c r="O200" s="67"/>
      <c r="P200" s="67"/>
      <c r="Q200" s="67"/>
      <c r="R200" s="67"/>
    </row>
    <row r="201" spans="2:18" x14ac:dyDescent="0.2">
      <c r="B201" s="86"/>
      <c r="C201" s="86"/>
      <c r="D201" s="86"/>
      <c r="E201" s="86"/>
      <c r="F201" s="67"/>
      <c r="G201" s="67"/>
      <c r="H201" s="67"/>
      <c r="I201" s="49"/>
      <c r="J201" s="49"/>
      <c r="K201" s="67"/>
      <c r="L201" s="67"/>
      <c r="M201" s="67"/>
      <c r="N201" s="67"/>
      <c r="O201" s="67"/>
      <c r="P201" s="67"/>
      <c r="Q201" s="67"/>
      <c r="R201" s="67"/>
    </row>
    <row r="202" spans="2:18" x14ac:dyDescent="0.2">
      <c r="B202" s="86"/>
      <c r="C202" s="86"/>
      <c r="D202" s="86"/>
      <c r="E202" s="86"/>
      <c r="F202" s="67"/>
      <c r="G202" s="67"/>
      <c r="H202" s="67"/>
      <c r="I202" s="49"/>
      <c r="J202" s="49"/>
      <c r="K202" s="67"/>
      <c r="L202" s="67"/>
      <c r="M202" s="67"/>
      <c r="N202" s="67"/>
      <c r="O202" s="67"/>
      <c r="P202" s="67"/>
      <c r="Q202" s="67"/>
      <c r="R202" s="67"/>
    </row>
    <row r="203" spans="2:18" x14ac:dyDescent="0.2">
      <c r="B203" s="86"/>
      <c r="C203" s="86"/>
      <c r="D203" s="86"/>
      <c r="E203" s="86"/>
      <c r="F203" s="67"/>
      <c r="G203" s="67"/>
      <c r="H203" s="67"/>
      <c r="I203" s="49"/>
      <c r="J203" s="49"/>
      <c r="K203" s="67"/>
      <c r="L203" s="67"/>
      <c r="M203" s="67"/>
      <c r="N203" s="67"/>
      <c r="O203" s="67"/>
      <c r="P203" s="67"/>
      <c r="Q203" s="67"/>
      <c r="R203" s="67"/>
    </row>
    <row r="204" spans="2:18" x14ac:dyDescent="0.2">
      <c r="B204" s="86"/>
      <c r="C204" s="86"/>
      <c r="D204" s="86"/>
      <c r="E204" s="86"/>
      <c r="F204" s="67"/>
      <c r="G204" s="67"/>
      <c r="H204" s="67"/>
      <c r="I204" s="49"/>
      <c r="J204" s="49"/>
      <c r="K204" s="67"/>
      <c r="L204" s="67"/>
      <c r="M204" s="67"/>
      <c r="N204" s="67"/>
      <c r="O204" s="67"/>
      <c r="P204" s="67"/>
      <c r="Q204" s="67"/>
      <c r="R204" s="67"/>
    </row>
    <row r="205" spans="2:18" x14ac:dyDescent="0.2">
      <c r="B205" s="86"/>
      <c r="C205" s="86"/>
      <c r="D205" s="86"/>
      <c r="E205" s="86"/>
      <c r="F205" s="67"/>
      <c r="G205" s="67"/>
      <c r="H205" s="67"/>
      <c r="I205" s="49"/>
      <c r="J205" s="49"/>
      <c r="K205" s="67"/>
      <c r="L205" s="67"/>
      <c r="M205" s="67"/>
      <c r="N205" s="67"/>
      <c r="O205" s="67"/>
      <c r="P205" s="67"/>
      <c r="Q205" s="67"/>
      <c r="R205" s="67"/>
    </row>
    <row r="206" spans="2:18" x14ac:dyDescent="0.2">
      <c r="B206" s="86"/>
      <c r="C206" s="86"/>
      <c r="D206" s="86"/>
      <c r="E206" s="86"/>
      <c r="F206" s="67"/>
      <c r="G206" s="67"/>
      <c r="H206" s="67"/>
      <c r="I206" s="49"/>
      <c r="J206" s="49"/>
      <c r="K206" s="67"/>
      <c r="L206" s="67"/>
      <c r="M206" s="67"/>
      <c r="N206" s="67"/>
      <c r="O206" s="67"/>
      <c r="P206" s="67"/>
      <c r="Q206" s="67"/>
      <c r="R206" s="67"/>
    </row>
    <row r="207" spans="2:18" x14ac:dyDescent="0.2">
      <c r="B207" s="86"/>
      <c r="C207" s="86"/>
      <c r="D207" s="86"/>
      <c r="E207" s="86"/>
      <c r="F207" s="67"/>
      <c r="G207" s="67"/>
      <c r="H207" s="67"/>
      <c r="I207" s="49"/>
      <c r="J207" s="49"/>
      <c r="K207" s="67"/>
      <c r="L207" s="67"/>
      <c r="M207" s="67"/>
      <c r="N207" s="67"/>
      <c r="O207" s="67"/>
      <c r="P207" s="67"/>
      <c r="Q207" s="67"/>
      <c r="R207" s="67"/>
    </row>
    <row r="208" spans="2:18" x14ac:dyDescent="0.2">
      <c r="B208" s="86"/>
      <c r="C208" s="86"/>
      <c r="D208" s="86"/>
      <c r="E208" s="86"/>
      <c r="F208" s="67"/>
      <c r="G208" s="67"/>
      <c r="H208" s="67"/>
      <c r="I208" s="49"/>
      <c r="J208" s="49"/>
      <c r="K208" s="67"/>
      <c r="L208" s="67"/>
      <c r="M208" s="67"/>
      <c r="N208" s="67"/>
      <c r="O208" s="67"/>
      <c r="P208" s="67"/>
      <c r="Q208" s="67"/>
      <c r="R208" s="67"/>
    </row>
    <row r="209" spans="2:18" x14ac:dyDescent="0.2">
      <c r="B209" s="86"/>
      <c r="C209" s="86"/>
      <c r="D209" s="86"/>
      <c r="E209" s="86"/>
      <c r="F209" s="67"/>
      <c r="G209" s="67"/>
      <c r="H209" s="67"/>
      <c r="I209" s="49"/>
      <c r="J209" s="49"/>
      <c r="K209" s="67"/>
      <c r="L209" s="67"/>
      <c r="M209" s="67"/>
      <c r="N209" s="67"/>
      <c r="O209" s="67"/>
      <c r="P209" s="67"/>
      <c r="Q209" s="67"/>
      <c r="R209" s="67"/>
    </row>
    <row r="210" spans="2:18" x14ac:dyDescent="0.2">
      <c r="B210" s="86"/>
      <c r="C210" s="86"/>
      <c r="D210" s="86"/>
      <c r="E210" s="86"/>
      <c r="F210" s="67"/>
      <c r="G210" s="67"/>
      <c r="H210" s="67"/>
      <c r="I210" s="49"/>
      <c r="J210" s="49"/>
      <c r="K210" s="67"/>
      <c r="L210" s="67"/>
      <c r="M210" s="67"/>
      <c r="N210" s="67"/>
      <c r="O210" s="67"/>
      <c r="P210" s="67"/>
      <c r="Q210" s="67"/>
      <c r="R210" s="67"/>
    </row>
    <row r="211" spans="2:18" x14ac:dyDescent="0.2">
      <c r="B211" s="86"/>
      <c r="C211" s="86"/>
      <c r="D211" s="86"/>
      <c r="E211" s="86"/>
      <c r="F211" s="67"/>
      <c r="G211" s="67"/>
      <c r="H211" s="67"/>
      <c r="I211" s="49"/>
      <c r="J211" s="49"/>
      <c r="K211" s="67"/>
      <c r="L211" s="67"/>
      <c r="M211" s="67"/>
      <c r="N211" s="67"/>
      <c r="O211" s="67"/>
      <c r="P211" s="67"/>
      <c r="Q211" s="67"/>
      <c r="R211" s="67"/>
    </row>
    <row r="212" spans="2:18" x14ac:dyDescent="0.2">
      <c r="B212" s="86"/>
      <c r="C212" s="86"/>
      <c r="D212" s="86"/>
      <c r="E212" s="86"/>
      <c r="F212" s="67"/>
      <c r="G212" s="67"/>
      <c r="H212" s="67"/>
      <c r="I212" s="49"/>
      <c r="J212" s="49"/>
      <c r="K212" s="67"/>
      <c r="L212" s="67"/>
      <c r="M212" s="67"/>
      <c r="N212" s="67"/>
      <c r="O212" s="67"/>
      <c r="P212" s="67"/>
      <c r="Q212" s="67"/>
      <c r="R212" s="67"/>
    </row>
    <row r="213" spans="2:18" x14ac:dyDescent="0.2">
      <c r="B213" s="86"/>
      <c r="C213" s="86"/>
      <c r="D213" s="86"/>
      <c r="E213" s="86"/>
      <c r="F213" s="67"/>
      <c r="G213" s="67"/>
      <c r="H213" s="67"/>
      <c r="I213" s="49"/>
      <c r="J213" s="49"/>
      <c r="K213" s="67"/>
      <c r="L213" s="67"/>
      <c r="M213" s="67"/>
      <c r="N213" s="67"/>
      <c r="O213" s="67"/>
      <c r="P213" s="67"/>
      <c r="Q213" s="67"/>
      <c r="R213" s="67"/>
    </row>
    <row r="214" spans="2:18" x14ac:dyDescent="0.2">
      <c r="B214" s="86"/>
      <c r="C214" s="86"/>
      <c r="D214" s="86"/>
      <c r="E214" s="86"/>
      <c r="F214" s="67"/>
      <c r="G214" s="67"/>
      <c r="H214" s="67"/>
      <c r="I214" s="49"/>
      <c r="J214" s="49"/>
      <c r="K214" s="67"/>
      <c r="L214" s="67"/>
      <c r="M214" s="67"/>
      <c r="N214" s="67"/>
      <c r="O214" s="67"/>
      <c r="P214" s="67"/>
      <c r="Q214" s="67"/>
      <c r="R214" s="67"/>
    </row>
    <row r="215" spans="2:18" x14ac:dyDescent="0.2">
      <c r="B215" s="86"/>
      <c r="C215" s="86"/>
      <c r="D215" s="86"/>
      <c r="E215" s="86"/>
      <c r="F215" s="67"/>
      <c r="G215" s="67"/>
      <c r="H215" s="67"/>
      <c r="I215" s="49"/>
      <c r="J215" s="49"/>
      <c r="K215" s="67"/>
      <c r="L215" s="67"/>
      <c r="M215" s="67"/>
      <c r="N215" s="67"/>
      <c r="O215" s="67"/>
      <c r="P215" s="67"/>
      <c r="Q215" s="67"/>
      <c r="R215" s="67"/>
    </row>
    <row r="216" spans="2:18" x14ac:dyDescent="0.2">
      <c r="B216" s="86"/>
      <c r="C216" s="86"/>
      <c r="D216" s="86"/>
      <c r="E216" s="86"/>
      <c r="F216" s="67"/>
      <c r="G216" s="67"/>
      <c r="H216" s="67"/>
      <c r="I216" s="49"/>
      <c r="J216" s="49"/>
      <c r="K216" s="67"/>
      <c r="L216" s="67"/>
      <c r="M216" s="67"/>
      <c r="N216" s="67"/>
      <c r="O216" s="67"/>
      <c r="P216" s="67"/>
      <c r="Q216" s="67"/>
      <c r="R216" s="67"/>
    </row>
    <row r="217" spans="2:18" x14ac:dyDescent="0.2">
      <c r="B217" s="86"/>
      <c r="C217" s="86"/>
      <c r="D217" s="86"/>
      <c r="E217" s="86"/>
      <c r="F217" s="67"/>
      <c r="G217" s="67"/>
      <c r="H217" s="67"/>
      <c r="I217" s="49"/>
      <c r="J217" s="49"/>
      <c r="K217" s="67"/>
      <c r="L217" s="67"/>
      <c r="M217" s="67"/>
      <c r="N217" s="67"/>
      <c r="O217" s="67"/>
      <c r="P217" s="67"/>
      <c r="Q217" s="67"/>
      <c r="R217" s="67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50" bestFit="1" customWidth="1"/>
    <col min="2" max="2" width="10.5703125" style="50" bestFit="1" customWidth="1"/>
    <col min="3" max="3" width="11.42578125" style="50" bestFit="1" customWidth="1"/>
    <col min="4" max="4" width="6.28515625" style="50" bestFit="1" customWidth="1"/>
    <col min="5" max="5" width="7.5703125" style="50" hidden="1" customWidth="1"/>
    <col min="6" max="16384" width="9.140625" style="50"/>
  </cols>
  <sheetData>
    <row r="2" spans="1:20" ht="36.75" customHeight="1" x14ac:dyDescent="0.3">
      <c r="A2" s="286" t="s">
        <v>95</v>
      </c>
      <c r="B2" s="287"/>
      <c r="C2" s="287"/>
      <c r="D2" s="28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x14ac:dyDescent="0.2">
      <c r="A3" s="167"/>
    </row>
    <row r="5" spans="1:20" s="157" customFormat="1" x14ac:dyDescent="0.2">
      <c r="D5" s="147"/>
    </row>
    <row r="6" spans="1:20" s="190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50" bestFit="1" customWidth="1"/>
    <col min="2" max="2" width="10.5703125" style="50" bestFit="1" customWidth="1"/>
    <col min="3" max="3" width="11.42578125" style="50" bestFit="1" customWidth="1"/>
    <col min="4" max="4" width="6.28515625" style="50" bestFit="1" customWidth="1"/>
    <col min="5" max="5" width="7.5703125" style="50" hidden="1" customWidth="1"/>
    <col min="6" max="16384" width="9.140625" style="50"/>
  </cols>
  <sheetData>
    <row r="2" spans="1:20" ht="35.25" customHeight="1" x14ac:dyDescent="0.3">
      <c r="A2" s="286" t="s">
        <v>20</v>
      </c>
      <c r="B2" s="287"/>
      <c r="C2" s="287"/>
      <c r="D2" s="28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x14ac:dyDescent="0.2">
      <c r="A3" s="167"/>
    </row>
    <row r="5" spans="1:20" s="157" customFormat="1" x14ac:dyDescent="0.2">
      <c r="D5" s="147"/>
    </row>
    <row r="6" spans="1:20" s="190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50" bestFit="1" customWidth="1"/>
    <col min="2" max="7" width="8.7109375" style="50" bestFit="1" customWidth="1"/>
    <col min="8" max="8" width="7.5703125" style="50" hidden="1" customWidth="1"/>
    <col min="9" max="16384" width="9.140625" style="50"/>
  </cols>
  <sheetData>
    <row r="2" spans="1:20" ht="18.75" x14ac:dyDescent="0.3">
      <c r="A2" s="5" t="s">
        <v>170</v>
      </c>
      <c r="B2" s="287"/>
      <c r="C2" s="287"/>
      <c r="D2" s="287"/>
      <c r="E2" s="287"/>
      <c r="F2" s="287"/>
      <c r="G2" s="28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x14ac:dyDescent="0.2">
      <c r="A3" s="167"/>
    </row>
    <row r="4" spans="1:20" s="157" customFormat="1" x14ac:dyDescent="0.2">
      <c r="G4" s="147" t="s">
        <v>67</v>
      </c>
    </row>
    <row r="5" spans="1:20" s="190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49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6" sqref="A6"/>
    </sheetView>
  </sheetViews>
  <sheetFormatPr defaultRowHeight="12.75" outlineLevelRow="3" x14ac:dyDescent="0.2"/>
  <cols>
    <col min="1" max="1" width="81.42578125" style="50" customWidth="1"/>
    <col min="2" max="2" width="12.7109375" style="69" customWidth="1"/>
    <col min="3" max="3" width="14.42578125" style="69" customWidth="1"/>
    <col min="4" max="4" width="10.28515625" style="185" customWidth="1"/>
    <col min="5" max="16384" width="9.140625" style="5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31.01.2016</v>
      </c>
      <c r="B2" s="3"/>
      <c r="C2" s="3"/>
      <c r="D2" s="3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ht="18.75" x14ac:dyDescent="0.3">
      <c r="A3" s="2" t="s">
        <v>176</v>
      </c>
      <c r="B3" s="2"/>
      <c r="C3" s="2"/>
      <c r="D3" s="2"/>
    </row>
    <row r="4" spans="1:19" x14ac:dyDescent="0.2">
      <c r="B4" s="146" t="s">
        <v>187</v>
      </c>
      <c r="C4" s="86"/>
      <c r="D4" s="205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9" s="157" customFormat="1" x14ac:dyDescent="0.2">
      <c r="B5" s="228"/>
      <c r="C5" s="228"/>
      <c r="D5" s="101" t="s">
        <v>188</v>
      </c>
    </row>
    <row r="6" spans="1:19" s="152" customFormat="1" x14ac:dyDescent="0.2">
      <c r="A6" s="53"/>
      <c r="B6" s="25" t="s">
        <v>173</v>
      </c>
      <c r="C6" s="25" t="s">
        <v>3</v>
      </c>
      <c r="D6" s="127" t="s">
        <v>67</v>
      </c>
    </row>
    <row r="7" spans="1:19" s="107" customFormat="1" ht="15.75" x14ac:dyDescent="0.2">
      <c r="A7" s="267" t="s">
        <v>172</v>
      </c>
      <c r="B7" s="268">
        <f>B$8+B$46</f>
        <v>65410.291921960001</v>
      </c>
      <c r="C7" s="268">
        <f>C$8+C$46</f>
        <v>1645184.5526490998</v>
      </c>
      <c r="D7" s="269">
        <v>1.0000009999999999</v>
      </c>
    </row>
    <row r="8" spans="1:19" s="238" customFormat="1" ht="15" x14ac:dyDescent="0.2">
      <c r="A8" s="28" t="s">
        <v>50</v>
      </c>
      <c r="B8" s="99">
        <f>B$9+B$31</f>
        <v>21851.593670869999</v>
      </c>
      <c r="C8" s="99">
        <f>C$9+C$31</f>
        <v>549606.23629747995</v>
      </c>
      <c r="D8" s="81">
        <f>D$9+D$31</f>
        <v>0.33407199999999998</v>
      </c>
    </row>
    <row r="9" spans="1:19" s="215" customFormat="1" ht="15" outlineLevel="1" x14ac:dyDescent="0.2">
      <c r="A9" s="135" t="s">
        <v>74</v>
      </c>
      <c r="B9" s="20">
        <f>B$10+B$29</f>
        <v>21010.688703429998</v>
      </c>
      <c r="C9" s="20">
        <f>C$10+C$29</f>
        <v>528455.98880620999</v>
      </c>
      <c r="D9" s="60">
        <f>D$10+D$29</f>
        <v>0.321214</v>
      </c>
    </row>
    <row r="10" spans="1:19" s="166" customFormat="1" ht="14.25" outlineLevel="2" x14ac:dyDescent="0.2">
      <c r="A10" s="275" t="s">
        <v>130</v>
      </c>
      <c r="B10" s="276">
        <f>SUM(B$11:B$28)</f>
        <v>20905.525108369999</v>
      </c>
      <c r="C10" s="276">
        <f>SUM(C$11:C$28)</f>
        <v>525810.93835611001</v>
      </c>
      <c r="D10" s="277">
        <v>0.319606</v>
      </c>
    </row>
    <row r="11" spans="1:19" outlineLevel="3" x14ac:dyDescent="0.2">
      <c r="A11" s="75" t="s">
        <v>52</v>
      </c>
      <c r="B11" s="62">
        <v>3.9599600300000004</v>
      </c>
      <c r="C11" s="62">
        <v>99.6</v>
      </c>
      <c r="D11" s="156">
        <v>6.0999999999999999E-5</v>
      </c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  <row r="12" spans="1:19" outlineLevel="3" x14ac:dyDescent="0.2">
      <c r="A12" s="14" t="s">
        <v>142</v>
      </c>
      <c r="B12" s="90">
        <v>630.12824267999997</v>
      </c>
      <c r="C12" s="90">
        <v>15848.84</v>
      </c>
      <c r="D12" s="209">
        <v>9.6329999999999992E-3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1:19" outlineLevel="3" x14ac:dyDescent="0.2">
      <c r="A13" s="14" t="s">
        <v>76</v>
      </c>
      <c r="B13" s="90">
        <v>129.21556333000001</v>
      </c>
      <c r="C13" s="90">
        <v>3250</v>
      </c>
      <c r="D13" s="209">
        <v>1.9750000000000002E-3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19" outlineLevel="3" x14ac:dyDescent="0.2">
      <c r="A14" s="14" t="s">
        <v>178</v>
      </c>
      <c r="B14" s="90">
        <v>104.07339539</v>
      </c>
      <c r="C14" s="90">
        <v>2617.63</v>
      </c>
      <c r="D14" s="209">
        <v>1.591E-3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1:19" outlineLevel="3" x14ac:dyDescent="0.2">
      <c r="A15" s="14" t="s">
        <v>121</v>
      </c>
      <c r="B15" s="90">
        <v>59.637952299999995</v>
      </c>
      <c r="C15" s="90">
        <v>1500</v>
      </c>
      <c r="D15" s="209">
        <v>9.1200000000000005E-4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1:19" outlineLevel="3" x14ac:dyDescent="0.2">
      <c r="A16" s="14" t="s">
        <v>44</v>
      </c>
      <c r="B16" s="90">
        <v>1545.9342441700001</v>
      </c>
      <c r="C16" s="90">
        <v>38882.981</v>
      </c>
      <c r="D16" s="209">
        <v>2.3633999999999999E-2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spans="1:17" outlineLevel="3" x14ac:dyDescent="0.2">
      <c r="A17" s="14" t="s">
        <v>161</v>
      </c>
      <c r="B17" s="90">
        <v>2407.7218186499999</v>
      </c>
      <c r="C17" s="90">
        <v>60558.463000000003</v>
      </c>
      <c r="D17" s="209">
        <v>3.6810000000000002E-2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1:17" outlineLevel="3" x14ac:dyDescent="0.2">
      <c r="A18" s="14" t="s">
        <v>56</v>
      </c>
      <c r="B18" s="90">
        <v>2033.6111944899999</v>
      </c>
      <c r="C18" s="90">
        <v>51148.919000000002</v>
      </c>
      <c r="D18" s="209">
        <v>3.109E-2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1:17" outlineLevel="3" x14ac:dyDescent="0.2">
      <c r="A19" s="14" t="s">
        <v>169</v>
      </c>
      <c r="B19" s="90">
        <v>1244.4929022599999</v>
      </c>
      <c r="C19" s="90">
        <v>31301.198</v>
      </c>
      <c r="D19" s="209">
        <v>1.9026000000000001E-2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1:17" outlineLevel="3" x14ac:dyDescent="0.2">
      <c r="A20" s="14" t="s">
        <v>109</v>
      </c>
      <c r="B20" s="90">
        <v>1933.2553109400001</v>
      </c>
      <c r="C20" s="90">
        <v>48624.790999999997</v>
      </c>
      <c r="D20" s="209">
        <v>2.9555999999999999E-2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1:17" outlineLevel="3" x14ac:dyDescent="0.2">
      <c r="A21" s="14" t="s">
        <v>28</v>
      </c>
      <c r="B21" s="90">
        <v>1077.45900495</v>
      </c>
      <c r="C21" s="90">
        <v>27100</v>
      </c>
      <c r="D21" s="209">
        <v>1.6472000000000001E-2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1:17" outlineLevel="3" x14ac:dyDescent="0.2">
      <c r="A22" s="14" t="s">
        <v>152</v>
      </c>
      <c r="B22" s="90">
        <v>6374.3339652100003</v>
      </c>
      <c r="C22" s="90">
        <v>160325.77542317001</v>
      </c>
      <c r="D22" s="209">
        <v>9.7451999999999997E-2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1:17" outlineLevel="3" x14ac:dyDescent="0.2">
      <c r="A23" s="14" t="s">
        <v>86</v>
      </c>
      <c r="B23" s="90">
        <v>160.19879316999999</v>
      </c>
      <c r="C23" s="90">
        <v>4029.2830400000003</v>
      </c>
      <c r="D23" s="209">
        <v>2.4489999999999998E-3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17" outlineLevel="3" x14ac:dyDescent="0.2">
      <c r="A24" s="14" t="s">
        <v>0</v>
      </c>
      <c r="B24" s="90">
        <v>1445.0125473599999</v>
      </c>
      <c r="C24" s="90">
        <v>36344.621793209997</v>
      </c>
      <c r="D24" s="209">
        <v>2.2092000000000001E-2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1:17" outlineLevel="3" x14ac:dyDescent="0.2">
      <c r="A25" s="14" t="s">
        <v>132</v>
      </c>
      <c r="B25" s="90">
        <v>1361.7694177999999</v>
      </c>
      <c r="C25" s="90">
        <v>34250.909828219999</v>
      </c>
      <c r="D25" s="209">
        <v>2.0819000000000001E-2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1:17" outlineLevel="3" x14ac:dyDescent="0.2">
      <c r="A26" s="14" t="s">
        <v>140</v>
      </c>
      <c r="B26" s="90">
        <v>43.61200041</v>
      </c>
      <c r="C26" s="90">
        <v>1096.91896</v>
      </c>
      <c r="D26" s="209">
        <v>6.6699999999999995E-4</v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1:17" outlineLevel="3" x14ac:dyDescent="0.2">
      <c r="A27" s="14" t="s">
        <v>72</v>
      </c>
      <c r="B27" s="90">
        <v>349.12086349000003</v>
      </c>
      <c r="C27" s="90">
        <v>8781.0073115100004</v>
      </c>
      <c r="D27" s="209">
        <v>5.3369999999999997E-3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17" outlineLevel="3" x14ac:dyDescent="0.2">
      <c r="A28" s="14" t="s">
        <v>39</v>
      </c>
      <c r="B28" s="90">
        <v>1.9879317400000001</v>
      </c>
      <c r="C28" s="90">
        <v>50</v>
      </c>
      <c r="D28" s="209">
        <v>3.0000000000000001E-5</v>
      </c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1:17" ht="14.25" outlineLevel="2" x14ac:dyDescent="0.2">
      <c r="A29" s="275" t="s">
        <v>8</v>
      </c>
      <c r="B29" s="276">
        <f t="shared" ref="B29:C29" si="0">SUM(B$30:B$30)</f>
        <v>105.16359506000001</v>
      </c>
      <c r="C29" s="276">
        <f t="shared" si="0"/>
        <v>2645.0504501</v>
      </c>
      <c r="D29" s="277">
        <v>1.6080000000000001E-3</v>
      </c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1:17" outlineLevel="3" x14ac:dyDescent="0.2">
      <c r="A30" s="14" t="s">
        <v>97</v>
      </c>
      <c r="B30" s="90">
        <v>105.16359506000001</v>
      </c>
      <c r="C30" s="90">
        <v>2645.0504501</v>
      </c>
      <c r="D30" s="209">
        <v>1.6080000000000001E-3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1:17" ht="15" outlineLevel="1" x14ac:dyDescent="0.25">
      <c r="A31" s="224" t="s">
        <v>114</v>
      </c>
      <c r="B31" s="187">
        <f t="shared" ref="B31:D31" si="1">B$32+B$40+B$44</f>
        <v>840.90496744000006</v>
      </c>
      <c r="C31" s="187">
        <f t="shared" si="1"/>
        <v>21150.247491269998</v>
      </c>
      <c r="D31" s="61">
        <f t="shared" si="1"/>
        <v>1.2858E-2</v>
      </c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1:17" ht="14.25" outlineLevel="2" x14ac:dyDescent="0.2">
      <c r="A32" s="275" t="s">
        <v>130</v>
      </c>
      <c r="B32" s="276">
        <f t="shared" ref="B32:C32" si="2">SUM(B$33:B$39)</f>
        <v>652.04207309000003</v>
      </c>
      <c r="C32" s="276">
        <f t="shared" si="2"/>
        <v>16400.011599999998</v>
      </c>
      <c r="D32" s="277">
        <v>9.9699999999999997E-3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1:17" outlineLevel="3" x14ac:dyDescent="0.2">
      <c r="A33" s="14" t="s">
        <v>154</v>
      </c>
      <c r="B33" s="90">
        <v>4.6119999999999999E-4</v>
      </c>
      <c r="C33" s="90">
        <v>1.1599999999999999E-2</v>
      </c>
      <c r="D33" s="209">
        <v>0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1:17" outlineLevel="3" x14ac:dyDescent="0.2">
      <c r="A34" s="14" t="s">
        <v>46</v>
      </c>
      <c r="B34" s="90">
        <v>39.758634870000002</v>
      </c>
      <c r="C34" s="90">
        <v>1000</v>
      </c>
      <c r="D34" s="209">
        <v>6.0800000000000003E-4</v>
      </c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1:17" outlineLevel="3" x14ac:dyDescent="0.2">
      <c r="A35" s="14" t="s">
        <v>51</v>
      </c>
      <c r="B35" s="90">
        <v>119.27590461</v>
      </c>
      <c r="C35" s="90">
        <v>3000</v>
      </c>
      <c r="D35" s="209">
        <v>1.8240000000000001E-3</v>
      </c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1:17" outlineLevel="3" x14ac:dyDescent="0.2">
      <c r="A36" s="14" t="s">
        <v>180</v>
      </c>
      <c r="B36" s="90">
        <v>127.22763161</v>
      </c>
      <c r="C36" s="90">
        <v>3200</v>
      </c>
      <c r="D36" s="209">
        <v>1.9449999999999999E-3</v>
      </c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1:17" outlineLevel="3" x14ac:dyDescent="0.2">
      <c r="A37" s="14" t="s">
        <v>146</v>
      </c>
      <c r="B37" s="90">
        <v>190.84144737</v>
      </c>
      <c r="C37" s="90">
        <v>4800</v>
      </c>
      <c r="D37" s="209">
        <v>2.918E-3</v>
      </c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1:17" outlineLevel="3" x14ac:dyDescent="0.2">
      <c r="A38" s="14" t="s">
        <v>41</v>
      </c>
      <c r="B38" s="90">
        <v>9.9396587199999988</v>
      </c>
      <c r="C38" s="90">
        <v>250</v>
      </c>
      <c r="D38" s="209">
        <v>1.5200000000000001E-4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1:17" outlineLevel="3" x14ac:dyDescent="0.2">
      <c r="A39" s="14" t="s">
        <v>177</v>
      </c>
      <c r="B39" s="90">
        <v>164.99833470999999</v>
      </c>
      <c r="C39" s="90">
        <v>4150</v>
      </c>
      <c r="D39" s="209">
        <v>2.5230000000000001E-3</v>
      </c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1:17" ht="14.25" outlineLevel="2" x14ac:dyDescent="0.2">
      <c r="A40" s="275" t="s">
        <v>8</v>
      </c>
      <c r="B40" s="276">
        <f t="shared" ref="B40:C40" si="3">SUM(B$41:B$43)</f>
        <v>188.82493877000002</v>
      </c>
      <c r="C40" s="276">
        <f t="shared" si="3"/>
        <v>4749.2812412700005</v>
      </c>
      <c r="D40" s="277">
        <v>2.8869999999999998E-3</v>
      </c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1:17" outlineLevel="3" x14ac:dyDescent="0.2">
      <c r="A41" s="14" t="s">
        <v>10</v>
      </c>
      <c r="B41" s="90">
        <v>31.30992496</v>
      </c>
      <c r="C41" s="90">
        <v>787.5</v>
      </c>
      <c r="D41" s="209">
        <v>4.7899999999999999E-4</v>
      </c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1:17" outlineLevel="3" x14ac:dyDescent="0.2">
      <c r="A42" s="14" t="s">
        <v>107</v>
      </c>
      <c r="B42" s="90">
        <v>151.97190775000001</v>
      </c>
      <c r="C42" s="90">
        <v>3822.3623181500002</v>
      </c>
      <c r="D42" s="209">
        <v>2.323E-3</v>
      </c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1:17" outlineLevel="3" x14ac:dyDescent="0.2">
      <c r="A43" s="14" t="s">
        <v>30</v>
      </c>
      <c r="B43" s="90">
        <v>5.5431060600000004</v>
      </c>
      <c r="C43" s="90">
        <v>139.41892311999999</v>
      </c>
      <c r="D43" s="209">
        <v>8.5000000000000006E-5</v>
      </c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1:17" ht="14.25" outlineLevel="2" x14ac:dyDescent="0.2">
      <c r="A44" s="275" t="s">
        <v>133</v>
      </c>
      <c r="B44" s="276">
        <f t="shared" ref="B44:C44" si="4">SUM(B$45:B$45)</f>
        <v>3.7955579999999996E-2</v>
      </c>
      <c r="C44" s="276">
        <f t="shared" si="4"/>
        <v>0.95465</v>
      </c>
      <c r="D44" s="277">
        <v>9.9999999999999995E-7</v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1:17" outlineLevel="3" x14ac:dyDescent="0.2">
      <c r="A45" s="14" t="s">
        <v>175</v>
      </c>
      <c r="B45" s="90">
        <v>3.7955579999999996E-2</v>
      </c>
      <c r="C45" s="90">
        <v>0.95465</v>
      </c>
      <c r="D45" s="209">
        <v>9.9999999999999995E-7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1:17" ht="15" x14ac:dyDescent="0.25">
      <c r="A46" s="79" t="s">
        <v>80</v>
      </c>
      <c r="B46" s="17">
        <f t="shared" ref="B46:D46" si="5">B$47+B$69</f>
        <v>43558.698251089998</v>
      </c>
      <c r="C46" s="17">
        <f t="shared" si="5"/>
        <v>1095578.31635162</v>
      </c>
      <c r="D46" s="124">
        <f t="shared" si="5"/>
        <v>0.66592899999999999</v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1:17" ht="15" outlineLevel="1" x14ac:dyDescent="0.25">
      <c r="A47" s="224" t="s">
        <v>74</v>
      </c>
      <c r="B47" s="187">
        <f t="shared" ref="B47:D47" si="6">B$48+B$55+B$61+B$63+B$67</f>
        <v>34331.948822760001</v>
      </c>
      <c r="C47" s="187">
        <f t="shared" si="6"/>
        <v>863509.24610959995</v>
      </c>
      <c r="D47" s="61">
        <f t="shared" si="6"/>
        <v>0.52486999999999995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1:17" ht="14.25" outlineLevel="2" x14ac:dyDescent="0.2">
      <c r="A48" s="275" t="s">
        <v>143</v>
      </c>
      <c r="B48" s="276">
        <f t="shared" ref="B48:C48" si="7">SUM(B$49:B$54)</f>
        <v>13972.778778870001</v>
      </c>
      <c r="C48" s="276">
        <f t="shared" si="7"/>
        <v>351440.10413396003</v>
      </c>
      <c r="D48" s="277">
        <v>0.213618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1:17" outlineLevel="3" x14ac:dyDescent="0.2">
      <c r="A49" s="14" t="s">
        <v>29</v>
      </c>
      <c r="B49" s="90">
        <v>2409.5630227899996</v>
      </c>
      <c r="C49" s="90">
        <v>60604.772539999998</v>
      </c>
      <c r="D49" s="209">
        <v>3.6838000000000003E-2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1:17" outlineLevel="3" x14ac:dyDescent="0.2">
      <c r="A50" s="14" t="s">
        <v>98</v>
      </c>
      <c r="B50" s="90">
        <v>584.31726916000002</v>
      </c>
      <c r="C50" s="90">
        <v>14696.612976330001</v>
      </c>
      <c r="D50" s="209">
        <v>8.933E-3</v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1:17" outlineLevel="3" x14ac:dyDescent="0.2">
      <c r="A51" s="14" t="s">
        <v>77</v>
      </c>
      <c r="B51" s="90">
        <v>504.62136628000002</v>
      </c>
      <c r="C51" s="90">
        <v>12692.120037160001</v>
      </c>
      <c r="D51" s="209">
        <v>7.7149999999999996E-3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1:17" outlineLevel="3" x14ac:dyDescent="0.2">
      <c r="A52" s="14" t="s">
        <v>66</v>
      </c>
      <c r="B52" s="90">
        <v>5151.7600066999994</v>
      </c>
      <c r="C52" s="90">
        <v>129575.87763198001</v>
      </c>
      <c r="D52" s="209">
        <v>7.8760999999999998E-2</v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1:17" outlineLevel="3" x14ac:dyDescent="0.2">
      <c r="A53" s="14" t="s">
        <v>94</v>
      </c>
      <c r="B53" s="90">
        <v>5321.6626014400008</v>
      </c>
      <c r="C53" s="90">
        <v>133849.22844747998</v>
      </c>
      <c r="D53" s="209">
        <v>8.1358E-2</v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1:17" outlineLevel="3" x14ac:dyDescent="0.2">
      <c r="A54" s="14" t="s">
        <v>23</v>
      </c>
      <c r="B54" s="90">
        <v>0.85451250000000001</v>
      </c>
      <c r="C54" s="90">
        <v>21.492501010000002</v>
      </c>
      <c r="D54" s="209">
        <v>1.2999999999999999E-5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1:17" ht="14.25" outlineLevel="2" x14ac:dyDescent="0.2">
      <c r="A55" s="275" t="s">
        <v>4</v>
      </c>
      <c r="B55" s="276">
        <f t="shared" ref="B55:C55" si="8">SUM(B$56:B$60)</f>
        <v>1361.4314528300001</v>
      </c>
      <c r="C55" s="276">
        <f t="shared" si="8"/>
        <v>34242.409410929999</v>
      </c>
      <c r="D55" s="277">
        <v>2.0813000000000002E-2</v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1:17" outlineLevel="3" x14ac:dyDescent="0.2">
      <c r="A56" s="14" t="s">
        <v>103</v>
      </c>
      <c r="B56" s="90">
        <v>283.98775449999999</v>
      </c>
      <c r="C56" s="90">
        <v>7142.7944000000007</v>
      </c>
      <c r="D56" s="209">
        <v>4.3420000000000004E-3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1:17" outlineLevel="3" x14ac:dyDescent="0.2">
      <c r="A57" s="14" t="s">
        <v>36</v>
      </c>
      <c r="B57" s="90">
        <v>225.69210213000002</v>
      </c>
      <c r="C57" s="90">
        <v>5676.5556179999994</v>
      </c>
      <c r="D57" s="209">
        <v>3.4499999999999999E-3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1:17" outlineLevel="3" x14ac:dyDescent="0.2">
      <c r="A58" s="14" t="s">
        <v>9</v>
      </c>
      <c r="B58" s="90">
        <v>605.85586000000001</v>
      </c>
      <c r="C58" s="90">
        <v>15238.346638019999</v>
      </c>
      <c r="D58" s="209">
        <v>9.2619999999999994E-3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1:17" outlineLevel="3" x14ac:dyDescent="0.2">
      <c r="A59" s="14" t="s">
        <v>99</v>
      </c>
      <c r="B59" s="90">
        <v>9.021997429999999</v>
      </c>
      <c r="C59" s="90">
        <v>226.91919528000003</v>
      </c>
      <c r="D59" s="209">
        <v>1.3799999999999999E-4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1:17" outlineLevel="3" x14ac:dyDescent="0.2">
      <c r="A60" s="14" t="s">
        <v>105</v>
      </c>
      <c r="B60" s="90">
        <v>236.87373876999999</v>
      </c>
      <c r="C60" s="90">
        <v>5957.7935596300003</v>
      </c>
      <c r="D60" s="209">
        <v>3.6210000000000001E-3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1:17" ht="14.25" outlineLevel="2" x14ac:dyDescent="0.2">
      <c r="A61" s="275" t="s">
        <v>22</v>
      </c>
      <c r="B61" s="276">
        <f t="shared" ref="B61:C61" si="9">SUM(B$62:B$62)</f>
        <v>5.5746169999999998E-2</v>
      </c>
      <c r="C61" s="276">
        <f t="shared" si="9"/>
        <v>1.4021147199999999</v>
      </c>
      <c r="D61" s="277">
        <v>9.9999999999999995E-7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1:17" outlineLevel="3" x14ac:dyDescent="0.2">
      <c r="A62" s="14" t="s">
        <v>75</v>
      </c>
      <c r="B62" s="90">
        <v>5.5746169999999998E-2</v>
      </c>
      <c r="C62" s="90">
        <v>1.4021147199999999</v>
      </c>
      <c r="D62" s="209">
        <v>9.9999999999999995E-7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1:17" ht="14.25" outlineLevel="2" x14ac:dyDescent="0.2">
      <c r="A63" s="275" t="s">
        <v>144</v>
      </c>
      <c r="B63" s="276">
        <f t="shared" ref="B63:C63" si="10">SUM(B$64:B$66)</f>
        <v>17302.433000000001</v>
      </c>
      <c r="C63" s="276">
        <f t="shared" si="10"/>
        <v>435186.79795399</v>
      </c>
      <c r="D63" s="277">
        <v>0.26452100000000001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1:17" outlineLevel="3" x14ac:dyDescent="0.2">
      <c r="A64" s="14" t="s">
        <v>120</v>
      </c>
      <c r="B64" s="90">
        <v>3000</v>
      </c>
      <c r="C64" s="90">
        <v>75455.307000000001</v>
      </c>
      <c r="D64" s="209">
        <v>4.5864000000000002E-2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1:17" outlineLevel="3" x14ac:dyDescent="0.2">
      <c r="A65" s="14" t="s">
        <v>122</v>
      </c>
      <c r="B65" s="90">
        <v>1000</v>
      </c>
      <c r="C65" s="90">
        <v>25151.769</v>
      </c>
      <c r="D65" s="209">
        <v>1.5288E-2</v>
      </c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1:17" outlineLevel="3" x14ac:dyDescent="0.2">
      <c r="A66" s="14" t="s">
        <v>126</v>
      </c>
      <c r="B66" s="90">
        <v>13302.433000000001</v>
      </c>
      <c r="C66" s="90">
        <v>334579.72195399</v>
      </c>
      <c r="D66" s="209">
        <v>0.20336899999999999</v>
      </c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1:17" ht="14.25" outlineLevel="2" x14ac:dyDescent="0.2">
      <c r="A67" s="275" t="s">
        <v>6</v>
      </c>
      <c r="B67" s="276">
        <f t="shared" ref="B67:C67" si="11">SUM(B$68:B$68)</f>
        <v>1695.2498448900001</v>
      </c>
      <c r="C67" s="276">
        <f t="shared" si="11"/>
        <v>42638.532496</v>
      </c>
      <c r="D67" s="277">
        <v>2.5916999999999999E-2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1:17" outlineLevel="3" x14ac:dyDescent="0.2">
      <c r="A68" s="14" t="s">
        <v>94</v>
      </c>
      <c r="B68" s="90">
        <v>1695.2498448900001</v>
      </c>
      <c r="C68" s="90">
        <v>42638.532496</v>
      </c>
      <c r="D68" s="209">
        <v>2.5916999999999999E-2</v>
      </c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1:17" ht="15" outlineLevel="1" x14ac:dyDescent="0.25">
      <c r="A69" s="224" t="s">
        <v>114</v>
      </c>
      <c r="B69" s="187">
        <f t="shared" ref="B69:D69" si="12">B$70+B$75+B$77+B$86+B$87</f>
        <v>9226.7494283300002</v>
      </c>
      <c r="C69" s="187">
        <f t="shared" si="12"/>
        <v>232069.07024201998</v>
      </c>
      <c r="D69" s="61">
        <f t="shared" si="12"/>
        <v>0.14105899999999999</v>
      </c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1:17" ht="14.25" outlineLevel="2" x14ac:dyDescent="0.2">
      <c r="A70" s="275" t="s">
        <v>143</v>
      </c>
      <c r="B70" s="276">
        <f t="shared" ref="B70:C70" si="13">SUM(B$71:B$74)</f>
        <v>6101.1788171600001</v>
      </c>
      <c r="C70" s="276">
        <f t="shared" si="13"/>
        <v>153455.44023683999</v>
      </c>
      <c r="D70" s="277">
        <v>9.3275999999999998E-2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1:17" outlineLevel="3" x14ac:dyDescent="0.2">
      <c r="A71" s="14" t="s">
        <v>11</v>
      </c>
      <c r="B71" s="90">
        <v>19.0036451</v>
      </c>
      <c r="C71" s="90">
        <v>477.97529172999998</v>
      </c>
      <c r="D71" s="209">
        <v>2.9100000000000003E-4</v>
      </c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1:17" outlineLevel="3" x14ac:dyDescent="0.2">
      <c r="A72" s="14" t="s">
        <v>98</v>
      </c>
      <c r="B72" s="90">
        <v>378.43726812</v>
      </c>
      <c r="C72" s="90">
        <v>9518.3667486300001</v>
      </c>
      <c r="D72" s="209">
        <v>5.7860000000000003E-3</v>
      </c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1:17" outlineLevel="3" x14ac:dyDescent="0.2">
      <c r="A73" s="14" t="s">
        <v>66</v>
      </c>
      <c r="B73" s="90">
        <v>394.51357701000001</v>
      </c>
      <c r="C73" s="90">
        <v>9922.7143563199988</v>
      </c>
      <c r="D73" s="209">
        <v>6.0309999999999999E-3</v>
      </c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1:17" outlineLevel="3" x14ac:dyDescent="0.2">
      <c r="A74" s="14" t="s">
        <v>94</v>
      </c>
      <c r="B74" s="90">
        <v>5309.2243269300006</v>
      </c>
      <c r="C74" s="90">
        <v>133536.38384016001</v>
      </c>
      <c r="D74" s="209">
        <v>8.1168000000000004E-2</v>
      </c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1:17" ht="14.25" outlineLevel="2" x14ac:dyDescent="0.2">
      <c r="A75" s="275" t="s">
        <v>4</v>
      </c>
      <c r="B75" s="276">
        <f t="shared" ref="B75:C75" si="14">SUM(B$76:B$76)</f>
        <v>170.58624330000001</v>
      </c>
      <c r="C75" s="276">
        <f t="shared" si="14"/>
        <v>4290.54578606</v>
      </c>
      <c r="D75" s="277">
        <v>2.6080000000000001E-3</v>
      </c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1:17" outlineLevel="3" x14ac:dyDescent="0.2">
      <c r="A76" s="14" t="s">
        <v>103</v>
      </c>
      <c r="B76" s="90">
        <v>170.58624330000001</v>
      </c>
      <c r="C76" s="90">
        <v>4290.54578606</v>
      </c>
      <c r="D76" s="209">
        <v>2.6080000000000001E-3</v>
      </c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1:17" ht="14.25" outlineLevel="2" x14ac:dyDescent="0.2">
      <c r="A77" s="275" t="s">
        <v>22</v>
      </c>
      <c r="B77" s="276">
        <f t="shared" ref="B77:C77" si="15">SUM(B$78:B$85)</f>
        <v>2842.5520200800001</v>
      </c>
      <c r="C77" s="276">
        <f t="shared" si="15"/>
        <v>71495.211779420002</v>
      </c>
      <c r="D77" s="277">
        <v>4.3456000000000002E-2</v>
      </c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1:17" outlineLevel="3" x14ac:dyDescent="0.2">
      <c r="A78" s="14" t="s">
        <v>65</v>
      </c>
      <c r="B78" s="90">
        <v>40.68805347</v>
      </c>
      <c r="C78" s="90">
        <v>1023.37652194</v>
      </c>
      <c r="D78" s="209">
        <v>6.2200000000000005E-4</v>
      </c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1:17" outlineLevel="3" x14ac:dyDescent="0.2">
      <c r="A79" s="14" t="s">
        <v>137</v>
      </c>
      <c r="B79" s="90">
        <v>100.8</v>
      </c>
      <c r="C79" s="90">
        <v>2535.2983152000002</v>
      </c>
      <c r="D79" s="209">
        <v>1.5410000000000001E-3</v>
      </c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1:17" outlineLevel="3" x14ac:dyDescent="0.2">
      <c r="A80" s="14" t="s">
        <v>123</v>
      </c>
      <c r="B80" s="90">
        <v>46.33775017</v>
      </c>
      <c r="C80" s="90">
        <v>1165.4763881399999</v>
      </c>
      <c r="D80" s="209">
        <v>7.0799999999999997E-4</v>
      </c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1:17" outlineLevel="3" x14ac:dyDescent="0.2">
      <c r="A81" s="14" t="s">
        <v>155</v>
      </c>
      <c r="B81" s="90">
        <v>500</v>
      </c>
      <c r="C81" s="90">
        <v>12575.8845</v>
      </c>
      <c r="D81" s="209">
        <v>7.6439999999999998E-3</v>
      </c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1:17" outlineLevel="3" x14ac:dyDescent="0.2">
      <c r="A82" s="14" t="s">
        <v>70</v>
      </c>
      <c r="B82" s="90">
        <v>72.08</v>
      </c>
      <c r="C82" s="90">
        <v>1812.93950952</v>
      </c>
      <c r="D82" s="209">
        <v>1.1019999999999999E-3</v>
      </c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1:17" outlineLevel="3" x14ac:dyDescent="0.2">
      <c r="A83" s="14" t="s">
        <v>73</v>
      </c>
      <c r="B83" s="90">
        <v>1552.1238949999999</v>
      </c>
      <c r="C83" s="90">
        <v>39038.661666419997</v>
      </c>
      <c r="D83" s="209">
        <v>2.3729E-2</v>
      </c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1:17" outlineLevel="3" x14ac:dyDescent="0.2">
      <c r="A84" s="14" t="s">
        <v>160</v>
      </c>
      <c r="B84" s="90">
        <v>163.09375</v>
      </c>
      <c r="C84" s="90">
        <v>4102.0963253399996</v>
      </c>
      <c r="D84" s="209">
        <v>2.493E-3</v>
      </c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1:17" outlineLevel="3" x14ac:dyDescent="0.2">
      <c r="A85" s="14" t="s">
        <v>31</v>
      </c>
      <c r="B85" s="90">
        <v>367.42857144000004</v>
      </c>
      <c r="C85" s="90">
        <v>9241.4785528599987</v>
      </c>
      <c r="D85" s="209">
        <v>5.6169999999999996E-3</v>
      </c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1:17" ht="14.25" outlineLevel="2" x14ac:dyDescent="0.2">
      <c r="A86" s="275" t="s">
        <v>144</v>
      </c>
      <c r="B86" s="276"/>
      <c r="C86" s="276"/>
      <c r="D86" s="27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1:17" ht="14.25" outlineLevel="2" x14ac:dyDescent="0.2">
      <c r="A87" s="275" t="s">
        <v>6</v>
      </c>
      <c r="B87" s="276">
        <f t="shared" ref="B87:C87" si="16">SUM(B$88:B$88)</f>
        <v>112.43234778999999</v>
      </c>
      <c r="C87" s="276">
        <f t="shared" si="16"/>
        <v>2827.8724397000001</v>
      </c>
      <c r="D87" s="277">
        <v>1.719E-3</v>
      </c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1:17" outlineLevel="3" x14ac:dyDescent="0.2">
      <c r="A88" s="14" t="s">
        <v>94</v>
      </c>
      <c r="B88" s="90">
        <v>112.43234778999999</v>
      </c>
      <c r="C88" s="90">
        <v>2827.8724397000001</v>
      </c>
      <c r="D88" s="209">
        <v>1.719E-3</v>
      </c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1:17" x14ac:dyDescent="0.2">
      <c r="B89" s="86"/>
      <c r="C89" s="86"/>
      <c r="D89" s="205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1:17" x14ac:dyDescent="0.2">
      <c r="B90" s="86"/>
      <c r="C90" s="86"/>
      <c r="D90" s="205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1:17" x14ac:dyDescent="0.2">
      <c r="B91" s="86"/>
      <c r="C91" s="86"/>
      <c r="D91" s="205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1:17" x14ac:dyDescent="0.2">
      <c r="B92" s="86"/>
      <c r="C92" s="86"/>
      <c r="D92" s="205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1:17" x14ac:dyDescent="0.2">
      <c r="B93" s="86"/>
      <c r="C93" s="86"/>
      <c r="D93" s="205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1:17" x14ac:dyDescent="0.2">
      <c r="B94" s="86"/>
      <c r="C94" s="86"/>
      <c r="D94" s="205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1:17" x14ac:dyDescent="0.2">
      <c r="B95" s="86"/>
      <c r="C95" s="86"/>
      <c r="D95" s="205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1:17" x14ac:dyDescent="0.2">
      <c r="B96" s="86"/>
      <c r="C96" s="86"/>
      <c r="D96" s="205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2:17" x14ac:dyDescent="0.2">
      <c r="B97" s="86"/>
      <c r="C97" s="86"/>
      <c r="D97" s="205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2:17" x14ac:dyDescent="0.2">
      <c r="B98" s="86"/>
      <c r="C98" s="86"/>
      <c r="D98" s="205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2:17" x14ac:dyDescent="0.2">
      <c r="B99" s="86"/>
      <c r="C99" s="86"/>
      <c r="D99" s="205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2:17" x14ac:dyDescent="0.2">
      <c r="B100" s="86"/>
      <c r="C100" s="86"/>
      <c r="D100" s="205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2:17" x14ac:dyDescent="0.2">
      <c r="B101" s="86"/>
      <c r="C101" s="86"/>
      <c r="D101" s="205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2:17" x14ac:dyDescent="0.2">
      <c r="B102" s="86"/>
      <c r="C102" s="86"/>
      <c r="D102" s="205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2:17" x14ac:dyDescent="0.2">
      <c r="B103" s="86"/>
      <c r="C103" s="86"/>
      <c r="D103" s="205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2:17" x14ac:dyDescent="0.2">
      <c r="B104" s="86"/>
      <c r="C104" s="86"/>
      <c r="D104" s="205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2:17" x14ac:dyDescent="0.2">
      <c r="B105" s="86"/>
      <c r="C105" s="86"/>
      <c r="D105" s="205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 x14ac:dyDescent="0.2">
      <c r="B106" s="86"/>
      <c r="C106" s="86"/>
      <c r="D106" s="205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 x14ac:dyDescent="0.2">
      <c r="B107" s="86"/>
      <c r="C107" s="86"/>
      <c r="D107" s="205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 x14ac:dyDescent="0.2">
      <c r="B108" s="86"/>
      <c r="C108" s="86"/>
      <c r="D108" s="205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2:17" x14ac:dyDescent="0.2">
      <c r="B109" s="86"/>
      <c r="C109" s="86"/>
      <c r="D109" s="205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2:17" x14ac:dyDescent="0.2">
      <c r="B110" s="86"/>
      <c r="C110" s="86"/>
      <c r="D110" s="205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2:17" x14ac:dyDescent="0.2">
      <c r="B111" s="86"/>
      <c r="C111" s="86"/>
      <c r="D111" s="205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</row>
    <row r="112" spans="2:17" x14ac:dyDescent="0.2">
      <c r="B112" s="86"/>
      <c r="C112" s="86"/>
      <c r="D112" s="205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</row>
    <row r="113" spans="2:17" x14ac:dyDescent="0.2">
      <c r="B113" s="86"/>
      <c r="C113" s="86"/>
      <c r="D113" s="205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2:17" x14ac:dyDescent="0.2">
      <c r="B114" s="86"/>
      <c r="C114" s="86"/>
      <c r="D114" s="205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2:17" x14ac:dyDescent="0.2">
      <c r="B115" s="86"/>
      <c r="C115" s="86"/>
      <c r="D115" s="205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2:17" x14ac:dyDescent="0.2">
      <c r="B116" s="86"/>
      <c r="C116" s="86"/>
      <c r="D116" s="205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2:17" x14ac:dyDescent="0.2">
      <c r="B117" s="86"/>
      <c r="C117" s="86"/>
      <c r="D117" s="205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</row>
    <row r="118" spans="2:17" x14ac:dyDescent="0.2">
      <c r="B118" s="86"/>
      <c r="C118" s="86"/>
      <c r="D118" s="205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</row>
    <row r="119" spans="2:17" x14ac:dyDescent="0.2">
      <c r="B119" s="86"/>
      <c r="C119" s="86"/>
      <c r="D119" s="205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</row>
    <row r="120" spans="2:17" x14ac:dyDescent="0.2">
      <c r="B120" s="86"/>
      <c r="C120" s="86"/>
      <c r="D120" s="205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</row>
    <row r="121" spans="2:17" x14ac:dyDescent="0.2">
      <c r="B121" s="86"/>
      <c r="C121" s="86"/>
      <c r="D121" s="205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</row>
    <row r="122" spans="2:17" x14ac:dyDescent="0.2">
      <c r="B122" s="86"/>
      <c r="C122" s="86"/>
      <c r="D122" s="205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2:17" x14ac:dyDescent="0.2">
      <c r="B123" s="86"/>
      <c r="C123" s="86"/>
      <c r="D123" s="205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</row>
    <row r="124" spans="2:17" x14ac:dyDescent="0.2">
      <c r="B124" s="86"/>
      <c r="C124" s="86"/>
      <c r="D124" s="205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</row>
    <row r="125" spans="2:17" x14ac:dyDescent="0.2">
      <c r="B125" s="86"/>
      <c r="C125" s="86"/>
      <c r="D125" s="205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</row>
    <row r="126" spans="2:17" x14ac:dyDescent="0.2">
      <c r="B126" s="86"/>
      <c r="C126" s="86"/>
      <c r="D126" s="205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</row>
    <row r="127" spans="2:17" x14ac:dyDescent="0.2">
      <c r="B127" s="86"/>
      <c r="C127" s="86"/>
      <c r="D127" s="205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</row>
    <row r="128" spans="2:17" x14ac:dyDescent="0.2">
      <c r="B128" s="86"/>
      <c r="C128" s="86"/>
      <c r="D128" s="205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</row>
    <row r="129" spans="2:17" x14ac:dyDescent="0.2">
      <c r="B129" s="86"/>
      <c r="C129" s="86"/>
      <c r="D129" s="205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</row>
    <row r="130" spans="2:17" x14ac:dyDescent="0.2">
      <c r="B130" s="86"/>
      <c r="C130" s="86"/>
      <c r="D130" s="205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</row>
    <row r="131" spans="2:17" x14ac:dyDescent="0.2">
      <c r="B131" s="86"/>
      <c r="C131" s="86"/>
      <c r="D131" s="205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</row>
    <row r="132" spans="2:17" x14ac:dyDescent="0.2">
      <c r="B132" s="86"/>
      <c r="C132" s="86"/>
      <c r="D132" s="205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</row>
    <row r="133" spans="2:17" x14ac:dyDescent="0.2">
      <c r="B133" s="86"/>
      <c r="C133" s="86"/>
      <c r="D133" s="205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</row>
    <row r="134" spans="2:17" x14ac:dyDescent="0.2">
      <c r="B134" s="86"/>
      <c r="C134" s="86"/>
      <c r="D134" s="205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</row>
    <row r="135" spans="2:17" x14ac:dyDescent="0.2">
      <c r="B135" s="86"/>
      <c r="C135" s="86"/>
      <c r="D135" s="205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</row>
    <row r="136" spans="2:17" x14ac:dyDescent="0.2">
      <c r="B136" s="86"/>
      <c r="C136" s="86"/>
      <c r="D136" s="205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</row>
    <row r="137" spans="2:17" x14ac:dyDescent="0.2">
      <c r="B137" s="86"/>
      <c r="C137" s="86"/>
      <c r="D137" s="205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</row>
    <row r="138" spans="2:17" x14ac:dyDescent="0.2">
      <c r="B138" s="86"/>
      <c r="C138" s="86"/>
      <c r="D138" s="205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</row>
    <row r="139" spans="2:17" x14ac:dyDescent="0.2">
      <c r="B139" s="86"/>
      <c r="C139" s="86"/>
      <c r="D139" s="205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</row>
    <row r="140" spans="2:17" x14ac:dyDescent="0.2">
      <c r="B140" s="86"/>
      <c r="C140" s="86"/>
      <c r="D140" s="205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</row>
    <row r="141" spans="2:17" x14ac:dyDescent="0.2">
      <c r="B141" s="86"/>
      <c r="C141" s="86"/>
      <c r="D141" s="205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</row>
    <row r="142" spans="2:17" x14ac:dyDescent="0.2">
      <c r="B142" s="86"/>
      <c r="C142" s="86"/>
      <c r="D142" s="205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</row>
    <row r="143" spans="2:17" x14ac:dyDescent="0.2">
      <c r="B143" s="86"/>
      <c r="C143" s="86"/>
      <c r="D143" s="205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</row>
    <row r="144" spans="2:17" x14ac:dyDescent="0.2">
      <c r="B144" s="86"/>
      <c r="C144" s="86"/>
      <c r="D144" s="205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</row>
    <row r="145" spans="2:17" x14ac:dyDescent="0.2">
      <c r="B145" s="86"/>
      <c r="C145" s="86"/>
      <c r="D145" s="205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</row>
    <row r="146" spans="2:17" x14ac:dyDescent="0.2">
      <c r="B146" s="86"/>
      <c r="C146" s="86"/>
      <c r="D146" s="205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</row>
    <row r="147" spans="2:17" x14ac:dyDescent="0.2">
      <c r="B147" s="86"/>
      <c r="C147" s="86"/>
      <c r="D147" s="205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</row>
    <row r="148" spans="2:17" x14ac:dyDescent="0.2">
      <c r="B148" s="86"/>
      <c r="C148" s="86"/>
      <c r="D148" s="205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</row>
    <row r="149" spans="2:17" x14ac:dyDescent="0.2">
      <c r="B149" s="86"/>
      <c r="C149" s="86"/>
      <c r="D149" s="205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</row>
    <row r="150" spans="2:17" x14ac:dyDescent="0.2">
      <c r="B150" s="86"/>
      <c r="C150" s="86"/>
      <c r="D150" s="205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</row>
    <row r="151" spans="2:17" x14ac:dyDescent="0.2">
      <c r="B151" s="86"/>
      <c r="C151" s="86"/>
      <c r="D151" s="205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</row>
    <row r="152" spans="2:17" x14ac:dyDescent="0.2">
      <c r="B152" s="86"/>
      <c r="C152" s="86"/>
      <c r="D152" s="205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</row>
    <row r="153" spans="2:17" x14ac:dyDescent="0.2">
      <c r="B153" s="86"/>
      <c r="C153" s="86"/>
      <c r="D153" s="205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</row>
    <row r="154" spans="2:17" x14ac:dyDescent="0.2">
      <c r="B154" s="86"/>
      <c r="C154" s="86"/>
      <c r="D154" s="205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</row>
    <row r="155" spans="2:17" x14ac:dyDescent="0.2">
      <c r="B155" s="86"/>
      <c r="C155" s="86"/>
      <c r="D155" s="205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</row>
    <row r="156" spans="2:17" x14ac:dyDescent="0.2">
      <c r="B156" s="86"/>
      <c r="C156" s="86"/>
      <c r="D156" s="205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</row>
    <row r="157" spans="2:17" x14ac:dyDescent="0.2">
      <c r="B157" s="86"/>
      <c r="C157" s="86"/>
      <c r="D157" s="205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</row>
    <row r="158" spans="2:17" x14ac:dyDescent="0.2">
      <c r="B158" s="86"/>
      <c r="C158" s="86"/>
      <c r="D158" s="205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</row>
    <row r="159" spans="2:17" x14ac:dyDescent="0.2">
      <c r="B159" s="86"/>
      <c r="C159" s="86"/>
      <c r="D159" s="205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</row>
    <row r="160" spans="2:17" x14ac:dyDescent="0.2">
      <c r="B160" s="86"/>
      <c r="C160" s="86"/>
      <c r="D160" s="205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</row>
    <row r="161" spans="2:17" x14ac:dyDescent="0.2">
      <c r="B161" s="86"/>
      <c r="C161" s="86"/>
      <c r="D161" s="205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</row>
    <row r="162" spans="2:17" x14ac:dyDescent="0.2">
      <c r="B162" s="86"/>
      <c r="C162" s="86"/>
      <c r="D162" s="205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</row>
    <row r="163" spans="2:17" x14ac:dyDescent="0.2">
      <c r="B163" s="86"/>
      <c r="C163" s="86"/>
      <c r="D163" s="205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</row>
    <row r="164" spans="2:17" x14ac:dyDescent="0.2">
      <c r="B164" s="86"/>
      <c r="C164" s="86"/>
      <c r="D164" s="205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</row>
    <row r="165" spans="2:17" x14ac:dyDescent="0.2">
      <c r="B165" s="86"/>
      <c r="C165" s="86"/>
      <c r="D165" s="205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</row>
    <row r="166" spans="2:17" x14ac:dyDescent="0.2">
      <c r="B166" s="86"/>
      <c r="C166" s="86"/>
      <c r="D166" s="205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</row>
    <row r="167" spans="2:17" x14ac:dyDescent="0.2">
      <c r="B167" s="86"/>
      <c r="C167" s="86"/>
      <c r="D167" s="205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</row>
    <row r="168" spans="2:17" x14ac:dyDescent="0.2">
      <c r="B168" s="86"/>
      <c r="C168" s="86"/>
      <c r="D168" s="205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</row>
    <row r="169" spans="2:17" x14ac:dyDescent="0.2">
      <c r="B169" s="86"/>
      <c r="C169" s="86"/>
      <c r="D169" s="205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</row>
    <row r="170" spans="2:17" x14ac:dyDescent="0.2">
      <c r="B170" s="86"/>
      <c r="C170" s="86"/>
      <c r="D170" s="205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</row>
    <row r="171" spans="2:17" x14ac:dyDescent="0.2">
      <c r="B171" s="86"/>
      <c r="C171" s="86"/>
      <c r="D171" s="205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</row>
    <row r="172" spans="2:17" x14ac:dyDescent="0.2">
      <c r="B172" s="86"/>
      <c r="C172" s="86"/>
      <c r="D172" s="205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</row>
    <row r="173" spans="2:17" x14ac:dyDescent="0.2">
      <c r="B173" s="86"/>
      <c r="C173" s="86"/>
      <c r="D173" s="205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</row>
    <row r="174" spans="2:17" x14ac:dyDescent="0.2">
      <c r="B174" s="86"/>
      <c r="C174" s="86"/>
      <c r="D174" s="205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</row>
    <row r="175" spans="2:17" x14ac:dyDescent="0.2">
      <c r="B175" s="86"/>
      <c r="C175" s="86"/>
      <c r="D175" s="205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</row>
    <row r="176" spans="2:17" x14ac:dyDescent="0.2">
      <c r="B176" s="86"/>
      <c r="C176" s="86"/>
      <c r="D176" s="205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</row>
    <row r="177" spans="2:17" x14ac:dyDescent="0.2">
      <c r="B177" s="86"/>
      <c r="C177" s="86"/>
      <c r="D177" s="205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</row>
    <row r="178" spans="2:17" x14ac:dyDescent="0.2">
      <c r="B178" s="86"/>
      <c r="C178" s="86"/>
      <c r="D178" s="205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</row>
    <row r="179" spans="2:17" x14ac:dyDescent="0.2">
      <c r="B179" s="86"/>
      <c r="C179" s="86"/>
      <c r="D179" s="205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</row>
    <row r="180" spans="2:17" x14ac:dyDescent="0.2">
      <c r="B180" s="86"/>
      <c r="C180" s="86"/>
      <c r="D180" s="205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</row>
    <row r="181" spans="2:17" x14ac:dyDescent="0.2">
      <c r="B181" s="86"/>
      <c r="C181" s="86"/>
      <c r="D181" s="205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</row>
    <row r="182" spans="2:17" x14ac:dyDescent="0.2">
      <c r="B182" s="86"/>
      <c r="C182" s="86"/>
      <c r="D182" s="205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</row>
    <row r="183" spans="2:17" x14ac:dyDescent="0.2">
      <c r="B183" s="86"/>
      <c r="C183" s="86"/>
      <c r="D183" s="205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</row>
  </sheetData>
  <mergeCells count="2">
    <mergeCell ref="A2:D2"/>
    <mergeCell ref="A3:D3"/>
  </mergeCells>
  <printOptions horizontalCentered="1" verticalCentered="1"/>
  <pageMargins left="0.78740157480314998" right="0.78740157480314998" top="0.51" bottom="0.53" header="0.511811023622047" footer="0.511811023622047"/>
  <pageSetup paperSize="9" scale="6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F1" sqref="F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186</v>
      </c>
    </row>
    <row r="3" spans="1:7" x14ac:dyDescent="0.2">
      <c r="A3" t="s">
        <v>167</v>
      </c>
      <c r="B3" s="26">
        <v>42400</v>
      </c>
      <c r="C3" s="26">
        <f>DREPORTDATE</f>
        <v>42400</v>
      </c>
    </row>
    <row r="4" spans="1:7" x14ac:dyDescent="0.2">
      <c r="A4" t="s">
        <v>118</v>
      </c>
      <c r="B4">
        <v>1000</v>
      </c>
      <c r="C4" t="str">
        <f>IF($B$4=1,"дол. США",IF($B$4=1000,"тис. дол. США",IF($B$4=1000000,"млн. дол. США",IF($B$4=1000000000,"млрд. дол. США"))))</f>
        <v>тис. дол. США</v>
      </c>
      <c r="D4" t="str">
        <f>IF($B$4=1,"грн",IF($B$4=1000,"тис. грн",IF($B$4=1000000,"млн. грн",IF($B$4=1000000000,"млрд. грн"))))</f>
        <v>тис. грн</v>
      </c>
      <c r="E4" t="str">
        <f>IF($B$4=1,"одиниць",IF($B$4=1000,"тис. одиниць",IF($B$4=1000000,"млн. одиниць",IF($B$4=1000000000,"млрд. одиниць"))))</f>
        <v>тис. одиниць</v>
      </c>
      <c r="F4">
        <f>1000000000/DDELIMER</f>
        <v>1000000</v>
      </c>
      <c r="G4">
        <f>IF($B$4=1,1000000000,IF($B$4=1000,1000000,IF($B$4=1000000,1000,IF($B$4=1000000000,1))))</f>
        <v>1000000</v>
      </c>
    </row>
    <row r="5" spans="1:7" x14ac:dyDescent="0.2">
      <c r="A5" t="s">
        <v>45</v>
      </c>
      <c r="B5" t="s">
        <v>104</v>
      </c>
    </row>
    <row r="8" spans="1:7" x14ac:dyDescent="0.2">
      <c r="A8" t="s">
        <v>90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76" customFormat="1" x14ac:dyDescent="0.2"/>
    <row r="8" s="222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H180"/>
  <sheetViews>
    <sheetView workbookViewId="0">
      <selection activeCell="A5" sqref="A5"/>
    </sheetView>
  </sheetViews>
  <sheetFormatPr defaultRowHeight="11.25" outlineLevelRow="3" x14ac:dyDescent="0.2"/>
  <cols>
    <col min="1" max="1" width="79" style="97" bestFit="1" customWidth="1"/>
    <col min="2" max="3" width="14.42578125" style="113" customWidth="1"/>
    <col min="4" max="16384" width="9.140625" style="97"/>
  </cols>
  <sheetData>
    <row r="1" spans="1:8" s="50" customFormat="1" ht="12.75" x14ac:dyDescent="0.2">
      <c r="B1" s="69"/>
      <c r="C1" s="69"/>
    </row>
    <row r="2" spans="1:8" s="50" customFormat="1" ht="18.75" x14ac:dyDescent="0.2">
      <c r="A2" s="5" t="s">
        <v>185</v>
      </c>
      <c r="B2" s="5"/>
      <c r="C2" s="5"/>
      <c r="D2" s="110"/>
      <c r="E2" s="110"/>
      <c r="F2" s="110"/>
      <c r="G2" s="110"/>
      <c r="H2" s="110"/>
    </row>
    <row r="3" spans="1:8" s="50" customFormat="1" ht="12.75" x14ac:dyDescent="0.2">
      <c r="A3" s="167"/>
      <c r="B3" s="69"/>
      <c r="C3" s="69"/>
    </row>
    <row r="4" spans="1:8" s="157" customFormat="1" ht="12.75" x14ac:dyDescent="0.2">
      <c r="B4" s="228"/>
      <c r="C4" s="228" t="s">
        <v>189</v>
      </c>
    </row>
    <row r="5" spans="1:8" s="152" customFormat="1" ht="12.75" x14ac:dyDescent="0.2">
      <c r="A5" s="53"/>
      <c r="B5" s="43">
        <v>42369</v>
      </c>
      <c r="C5" s="43">
        <v>42400</v>
      </c>
    </row>
    <row r="6" spans="1:8" s="107" customFormat="1" ht="15.75" x14ac:dyDescent="0.2">
      <c r="A6" s="74" t="s">
        <v>172</v>
      </c>
      <c r="B6" s="15">
        <f t="shared" ref="B6:C6" si="0">B$7+B$52</f>
        <v>1571769.2687627999</v>
      </c>
      <c r="C6" s="15">
        <f t="shared" si="0"/>
        <v>1645184.5526490998</v>
      </c>
    </row>
    <row r="7" spans="1:8" s="158" customFormat="1" ht="15" x14ac:dyDescent="0.2">
      <c r="A7" s="263" t="s">
        <v>74</v>
      </c>
      <c r="B7" s="264">
        <f t="shared" ref="B7:C7" si="1">B$8+B$30</f>
        <v>1333860.7110635799</v>
      </c>
      <c r="C7" s="264">
        <f t="shared" si="1"/>
        <v>1391965.2349158099</v>
      </c>
    </row>
    <row r="8" spans="1:8" s="215" customFormat="1" ht="15" outlineLevel="1" x14ac:dyDescent="0.2">
      <c r="A8" s="265" t="s">
        <v>50</v>
      </c>
      <c r="B8" s="266">
        <f t="shared" ref="B8:C8" si="2">B$9+B$28</f>
        <v>508001.12311178993</v>
      </c>
      <c r="C8" s="266">
        <f t="shared" si="2"/>
        <v>528455.98880620999</v>
      </c>
    </row>
    <row r="9" spans="1:8" s="166" customFormat="1" ht="12.75" outlineLevel="2" collapsed="1" x14ac:dyDescent="0.2">
      <c r="A9" s="237" t="s">
        <v>130</v>
      </c>
      <c r="B9" s="217">
        <f t="shared" ref="B9:C9" si="3">SUM(B$10:B$27)</f>
        <v>505356.07266168995</v>
      </c>
      <c r="C9" s="217">
        <f t="shared" si="3"/>
        <v>525810.93835611001</v>
      </c>
    </row>
    <row r="10" spans="1:8" s="164" customFormat="1" ht="12.75" hidden="1" outlineLevel="3" x14ac:dyDescent="0.2">
      <c r="A10" s="75" t="s">
        <v>52</v>
      </c>
      <c r="B10" s="131">
        <v>98.638000000000005</v>
      </c>
      <c r="C10" s="131">
        <v>99.6</v>
      </c>
    </row>
    <row r="11" spans="1:8" ht="12.75" hidden="1" outlineLevel="3" x14ac:dyDescent="0.2">
      <c r="A11" s="14" t="s">
        <v>161</v>
      </c>
      <c r="B11" s="90">
        <v>60558.463000000003</v>
      </c>
      <c r="C11" s="90">
        <v>60558.463000000003</v>
      </c>
      <c r="D11" s="112"/>
      <c r="E11" s="112"/>
      <c r="F11" s="112"/>
    </row>
    <row r="12" spans="1:8" ht="12.75" hidden="1" outlineLevel="3" x14ac:dyDescent="0.2">
      <c r="A12" s="14" t="s">
        <v>44</v>
      </c>
      <c r="B12" s="90">
        <v>38882.981</v>
      </c>
      <c r="C12" s="90">
        <v>38882.981</v>
      </c>
      <c r="D12" s="112"/>
      <c r="E12" s="112"/>
      <c r="F12" s="112"/>
    </row>
    <row r="13" spans="1:8" ht="12.75" hidden="1" outlineLevel="3" x14ac:dyDescent="0.2">
      <c r="A13" s="14" t="s">
        <v>72</v>
      </c>
      <c r="B13" s="90">
        <v>8283.7102117199993</v>
      </c>
      <c r="C13" s="90">
        <v>8781.0073115100004</v>
      </c>
      <c r="D13" s="112"/>
      <c r="E13" s="112"/>
      <c r="F13" s="112"/>
    </row>
    <row r="14" spans="1:8" ht="12.75" hidden="1" outlineLevel="3" x14ac:dyDescent="0.2">
      <c r="A14" s="14" t="s">
        <v>121</v>
      </c>
      <c r="B14" s="90">
        <v>1500</v>
      </c>
      <c r="C14" s="90">
        <v>1500</v>
      </c>
      <c r="D14" s="112"/>
      <c r="E14" s="112"/>
      <c r="F14" s="112"/>
    </row>
    <row r="15" spans="1:8" ht="12.75" hidden="1" outlineLevel="3" x14ac:dyDescent="0.2">
      <c r="A15" s="14" t="s">
        <v>178</v>
      </c>
      <c r="B15" s="90">
        <v>2617.63</v>
      </c>
      <c r="C15" s="90">
        <v>2617.63</v>
      </c>
      <c r="D15" s="112"/>
      <c r="E15" s="112"/>
      <c r="F15" s="112"/>
    </row>
    <row r="16" spans="1:8" ht="12.75" hidden="1" outlineLevel="3" x14ac:dyDescent="0.2">
      <c r="A16" s="14" t="s">
        <v>76</v>
      </c>
      <c r="B16" s="90">
        <v>3250</v>
      </c>
      <c r="C16" s="90">
        <v>3250</v>
      </c>
      <c r="D16" s="112"/>
      <c r="E16" s="112"/>
      <c r="F16" s="112"/>
    </row>
    <row r="17" spans="1:6" ht="12.75" hidden="1" outlineLevel="3" x14ac:dyDescent="0.2">
      <c r="A17" s="14" t="s">
        <v>142</v>
      </c>
      <c r="B17" s="90">
        <v>15848.84</v>
      </c>
      <c r="C17" s="90">
        <v>15848.84</v>
      </c>
      <c r="D17" s="112"/>
      <c r="E17" s="112"/>
      <c r="F17" s="112"/>
    </row>
    <row r="18" spans="1:6" ht="12.75" hidden="1" outlineLevel="3" x14ac:dyDescent="0.2">
      <c r="A18" s="14" t="s">
        <v>140</v>
      </c>
      <c r="B18" s="90">
        <v>1048.92516</v>
      </c>
      <c r="C18" s="90">
        <v>1096.91896</v>
      </c>
      <c r="D18" s="112"/>
      <c r="E18" s="112"/>
      <c r="F18" s="112"/>
    </row>
    <row r="19" spans="1:6" ht="12.75" hidden="1" outlineLevel="3" x14ac:dyDescent="0.2">
      <c r="A19" s="14" t="s">
        <v>132</v>
      </c>
      <c r="B19" s="90">
        <v>21910.342335999998</v>
      </c>
      <c r="C19" s="90">
        <v>34250.909828219999</v>
      </c>
      <c r="D19" s="112"/>
      <c r="E19" s="112"/>
      <c r="F19" s="112"/>
    </row>
    <row r="20" spans="1:6" ht="12.75" hidden="1" outlineLevel="3" x14ac:dyDescent="0.2">
      <c r="A20" s="14" t="s">
        <v>0</v>
      </c>
      <c r="B20" s="90">
        <v>43377.236129329998</v>
      </c>
      <c r="C20" s="90">
        <v>36344.621793209997</v>
      </c>
      <c r="D20" s="112"/>
      <c r="E20" s="112"/>
      <c r="F20" s="112"/>
    </row>
    <row r="21" spans="1:6" ht="12.75" hidden="1" outlineLevel="3" x14ac:dyDescent="0.2">
      <c r="A21" s="14" t="s">
        <v>86</v>
      </c>
      <c r="B21" s="90">
        <v>3845.1067200000002</v>
      </c>
      <c r="C21" s="90">
        <v>4029.2830400000003</v>
      </c>
      <c r="D21" s="112"/>
      <c r="E21" s="112"/>
      <c r="F21" s="112"/>
    </row>
    <row r="22" spans="1:6" ht="12.75" hidden="1" outlineLevel="3" x14ac:dyDescent="0.2">
      <c r="A22" s="14" t="s">
        <v>152</v>
      </c>
      <c r="B22" s="90">
        <v>160233.81210464</v>
      </c>
      <c r="C22" s="90">
        <v>160325.77542317001</v>
      </c>
      <c r="D22" s="112"/>
      <c r="E22" s="112"/>
      <c r="F22" s="112"/>
    </row>
    <row r="23" spans="1:6" ht="12.75" hidden="1" outlineLevel="3" x14ac:dyDescent="0.2">
      <c r="A23" s="14" t="s">
        <v>39</v>
      </c>
      <c r="B23" s="90">
        <v>0</v>
      </c>
      <c r="C23" s="90">
        <v>50</v>
      </c>
      <c r="D23" s="112"/>
      <c r="E23" s="112"/>
      <c r="F23" s="112"/>
    </row>
    <row r="24" spans="1:6" ht="12.75" hidden="1" outlineLevel="3" x14ac:dyDescent="0.2">
      <c r="A24" s="14" t="s">
        <v>28</v>
      </c>
      <c r="B24" s="90">
        <v>27100</v>
      </c>
      <c r="C24" s="90">
        <v>27100</v>
      </c>
      <c r="D24" s="112"/>
      <c r="E24" s="112"/>
      <c r="F24" s="112"/>
    </row>
    <row r="25" spans="1:6" ht="12.75" hidden="1" outlineLevel="3" x14ac:dyDescent="0.2">
      <c r="A25" s="14" t="s">
        <v>109</v>
      </c>
      <c r="B25" s="90">
        <v>48624.790999999997</v>
      </c>
      <c r="C25" s="90">
        <v>48624.790999999997</v>
      </c>
      <c r="D25" s="112"/>
      <c r="E25" s="112"/>
      <c r="F25" s="112"/>
    </row>
    <row r="26" spans="1:6" ht="12.75" hidden="1" outlineLevel="3" x14ac:dyDescent="0.2">
      <c r="A26" s="14" t="s">
        <v>169</v>
      </c>
      <c r="B26" s="90">
        <v>31301.198</v>
      </c>
      <c r="C26" s="90">
        <v>31301.198</v>
      </c>
      <c r="D26" s="112"/>
      <c r="E26" s="112"/>
      <c r="F26" s="112"/>
    </row>
    <row r="27" spans="1:6" ht="12.75" hidden="1" outlineLevel="3" x14ac:dyDescent="0.2">
      <c r="A27" s="14" t="s">
        <v>56</v>
      </c>
      <c r="B27" s="90">
        <v>36874.398999999998</v>
      </c>
      <c r="C27" s="90">
        <v>51148.919000000002</v>
      </c>
      <c r="D27" s="112"/>
      <c r="E27" s="112"/>
      <c r="F27" s="112"/>
    </row>
    <row r="28" spans="1:6" ht="12.75" outlineLevel="2" collapsed="1" x14ac:dyDescent="0.2">
      <c r="A28" s="119" t="s">
        <v>8</v>
      </c>
      <c r="B28" s="123">
        <f t="shared" ref="B28:C28" si="4">SUM(B$29:B$29)</f>
        <v>2645.0504501</v>
      </c>
      <c r="C28" s="123">
        <f t="shared" si="4"/>
        <v>2645.0504501</v>
      </c>
      <c r="D28" s="112"/>
      <c r="E28" s="112"/>
      <c r="F28" s="112"/>
    </row>
    <row r="29" spans="1:6" ht="12.75" hidden="1" outlineLevel="3" x14ac:dyDescent="0.2">
      <c r="A29" s="14" t="s">
        <v>97</v>
      </c>
      <c r="B29" s="90">
        <v>2645.0504501</v>
      </c>
      <c r="C29" s="90">
        <v>2645.0504501</v>
      </c>
      <c r="D29" s="112"/>
      <c r="E29" s="112"/>
      <c r="F29" s="112"/>
    </row>
    <row r="30" spans="1:6" ht="15" outlineLevel="1" x14ac:dyDescent="0.2">
      <c r="A30" s="265" t="s">
        <v>80</v>
      </c>
      <c r="B30" s="266">
        <f t="shared" ref="B30:C30" si="5">B$31+B$38+B$44+B$46+B$50</f>
        <v>825859.58795178996</v>
      </c>
      <c r="C30" s="266">
        <f t="shared" si="5"/>
        <v>863509.24610959995</v>
      </c>
      <c r="D30" s="112"/>
      <c r="E30" s="112"/>
      <c r="F30" s="112"/>
    </row>
    <row r="31" spans="1:6" ht="12.75" outlineLevel="2" collapsed="1" x14ac:dyDescent="0.2">
      <c r="A31" s="119" t="s">
        <v>143</v>
      </c>
      <c r="B31" s="123">
        <f t="shared" ref="B31:C31" si="6">SUM(B$32:B$37)</f>
        <v>337038.40088392003</v>
      </c>
      <c r="C31" s="123">
        <f t="shared" si="6"/>
        <v>351440.10413396003</v>
      </c>
      <c r="D31" s="112"/>
      <c r="E31" s="112"/>
      <c r="F31" s="112"/>
    </row>
    <row r="32" spans="1:6" ht="12.75" hidden="1" outlineLevel="3" x14ac:dyDescent="0.2">
      <c r="A32" s="14" t="s">
        <v>29</v>
      </c>
      <c r="B32" s="90">
        <v>57953.115090000007</v>
      </c>
      <c r="C32" s="90">
        <v>60604.772539999998</v>
      </c>
      <c r="D32" s="112"/>
      <c r="E32" s="112"/>
      <c r="F32" s="112"/>
    </row>
    <row r="33" spans="1:6" ht="12.75" hidden="1" outlineLevel="3" x14ac:dyDescent="0.2">
      <c r="A33" s="14" t="s">
        <v>98</v>
      </c>
      <c r="B33" s="90">
        <v>13973.15577781</v>
      </c>
      <c r="C33" s="90">
        <v>14696.612976330001</v>
      </c>
      <c r="D33" s="112"/>
      <c r="E33" s="112"/>
      <c r="F33" s="112"/>
    </row>
    <row r="34" spans="1:6" ht="12.75" hidden="1" outlineLevel="3" x14ac:dyDescent="0.2">
      <c r="A34" s="14" t="s">
        <v>77</v>
      </c>
      <c r="B34" s="90">
        <v>12136.79818308</v>
      </c>
      <c r="C34" s="90">
        <v>12692.120037160001</v>
      </c>
      <c r="D34" s="112"/>
      <c r="E34" s="112"/>
      <c r="F34" s="112"/>
    </row>
    <row r="35" spans="1:6" ht="12.75" hidden="1" outlineLevel="3" x14ac:dyDescent="0.2">
      <c r="A35" s="14" t="s">
        <v>66</v>
      </c>
      <c r="B35" s="90">
        <v>124747.12580344001</v>
      </c>
      <c r="C35" s="90">
        <v>129575.87763198001</v>
      </c>
      <c r="D35" s="112"/>
      <c r="E35" s="112"/>
      <c r="F35" s="112"/>
    </row>
    <row r="36" spans="1:6" ht="12.75" hidden="1" outlineLevel="3" x14ac:dyDescent="0.2">
      <c r="A36" s="14" t="s">
        <v>94</v>
      </c>
      <c r="B36" s="90">
        <v>128207.69715962</v>
      </c>
      <c r="C36" s="90">
        <v>133849.22844747998</v>
      </c>
      <c r="D36" s="112"/>
      <c r="E36" s="112"/>
      <c r="F36" s="112"/>
    </row>
    <row r="37" spans="1:6" ht="12.75" hidden="1" outlineLevel="3" x14ac:dyDescent="0.2">
      <c r="A37" s="14" t="s">
        <v>23</v>
      </c>
      <c r="B37" s="90">
        <v>20.508869969999999</v>
      </c>
      <c r="C37" s="90">
        <v>21.492501010000002</v>
      </c>
      <c r="D37" s="112"/>
      <c r="E37" s="112"/>
      <c r="F37" s="112"/>
    </row>
    <row r="38" spans="1:6" ht="12.75" outlineLevel="2" collapsed="1" x14ac:dyDescent="0.2">
      <c r="A38" s="119" t="s">
        <v>4</v>
      </c>
      <c r="B38" s="123">
        <f t="shared" ref="B38:C38" si="7">SUM(B$39:B$43)</f>
        <v>32708.527153449999</v>
      </c>
      <c r="C38" s="123">
        <f t="shared" si="7"/>
        <v>34242.409410929999</v>
      </c>
      <c r="D38" s="112"/>
      <c r="E38" s="112"/>
      <c r="F38" s="112"/>
    </row>
    <row r="39" spans="1:6" ht="12.75" hidden="1" outlineLevel="3" x14ac:dyDescent="0.2">
      <c r="A39" s="14" t="s">
        <v>103</v>
      </c>
      <c r="B39" s="90">
        <v>6914.0144</v>
      </c>
      <c r="C39" s="90">
        <v>7142.7944000000007</v>
      </c>
      <c r="D39" s="112"/>
      <c r="E39" s="112"/>
      <c r="F39" s="112"/>
    </row>
    <row r="40" spans="1:6" ht="12.75" hidden="1" outlineLevel="3" x14ac:dyDescent="0.2">
      <c r="A40" s="14" t="s">
        <v>36</v>
      </c>
      <c r="B40" s="90">
        <v>5428.1877029999996</v>
      </c>
      <c r="C40" s="90">
        <v>5676.5556179999994</v>
      </c>
      <c r="D40" s="112"/>
      <c r="E40" s="112"/>
      <c r="F40" s="112"/>
    </row>
    <row r="41" spans="1:6" ht="12.75" hidden="1" outlineLevel="3" x14ac:dyDescent="0.2">
      <c r="A41" s="14" t="s">
        <v>9</v>
      </c>
      <c r="B41" s="90">
        <v>14540.944745859999</v>
      </c>
      <c r="C41" s="90">
        <v>15238.346638019999</v>
      </c>
      <c r="D41" s="112"/>
      <c r="E41" s="112"/>
      <c r="F41" s="112"/>
    </row>
    <row r="42" spans="1:6" ht="12.75" hidden="1" outlineLevel="3" x14ac:dyDescent="0.2">
      <c r="A42" s="14" t="s">
        <v>99</v>
      </c>
      <c r="B42" s="90">
        <v>216.53395600000002</v>
      </c>
      <c r="C42" s="90">
        <v>226.91919528000003</v>
      </c>
      <c r="D42" s="112"/>
      <c r="E42" s="112"/>
      <c r="F42" s="112"/>
    </row>
    <row r="43" spans="1:6" ht="12.75" hidden="1" outlineLevel="3" x14ac:dyDescent="0.2">
      <c r="A43" s="14" t="s">
        <v>105</v>
      </c>
      <c r="B43" s="90">
        <v>5608.8463485899993</v>
      </c>
      <c r="C43" s="90">
        <v>5957.7935596300003</v>
      </c>
      <c r="D43" s="112"/>
      <c r="E43" s="112"/>
      <c r="F43" s="112"/>
    </row>
    <row r="44" spans="1:6" ht="25.5" outlineLevel="2" collapsed="1" x14ac:dyDescent="0.2">
      <c r="A44" s="249" t="s">
        <v>22</v>
      </c>
      <c r="B44" s="123">
        <f t="shared" ref="B44:C44" si="8">SUM(B$45:B$45)</f>
        <v>1.3407676100000001</v>
      </c>
      <c r="C44" s="123">
        <f t="shared" si="8"/>
        <v>1.4021147199999999</v>
      </c>
      <c r="D44" s="112"/>
      <c r="E44" s="112"/>
      <c r="F44" s="112"/>
    </row>
    <row r="45" spans="1:6" ht="12.75" hidden="1" outlineLevel="3" x14ac:dyDescent="0.2">
      <c r="A45" s="14" t="s">
        <v>75</v>
      </c>
      <c r="B45" s="90">
        <v>1.3407676100000001</v>
      </c>
      <c r="C45" s="90">
        <v>1.4021147199999999</v>
      </c>
      <c r="D45" s="112"/>
      <c r="E45" s="112"/>
      <c r="F45" s="112"/>
    </row>
    <row r="46" spans="1:6" ht="12.75" outlineLevel="2" collapsed="1" x14ac:dyDescent="0.2">
      <c r="A46" s="119" t="s">
        <v>144</v>
      </c>
      <c r="B46" s="123">
        <f t="shared" ref="B46:C46" si="9">SUM(B$47:B$49)</f>
        <v>415269.93272280996</v>
      </c>
      <c r="C46" s="123">
        <f t="shared" si="9"/>
        <v>435186.79795399</v>
      </c>
      <c r="D46" s="112"/>
      <c r="E46" s="112"/>
      <c r="F46" s="112"/>
    </row>
    <row r="47" spans="1:6" ht="12.75" hidden="1" outlineLevel="3" x14ac:dyDescent="0.2">
      <c r="A47" s="14" t="s">
        <v>120</v>
      </c>
      <c r="B47" s="90">
        <v>72002.001000000004</v>
      </c>
      <c r="C47" s="90">
        <v>75455.307000000001</v>
      </c>
      <c r="D47" s="112"/>
      <c r="E47" s="112"/>
      <c r="F47" s="112"/>
    </row>
    <row r="48" spans="1:6" ht="12.75" hidden="1" outlineLevel="3" x14ac:dyDescent="0.2">
      <c r="A48" s="14" t="s">
        <v>122</v>
      </c>
      <c r="B48" s="90">
        <v>24000.667000000001</v>
      </c>
      <c r="C48" s="90">
        <v>25151.769</v>
      </c>
      <c r="D48" s="112"/>
      <c r="E48" s="112"/>
      <c r="F48" s="112"/>
    </row>
    <row r="49" spans="1:6" ht="12.75" hidden="1" outlineLevel="3" x14ac:dyDescent="0.2">
      <c r="A49" s="14" t="s">
        <v>126</v>
      </c>
      <c r="B49" s="90">
        <v>319267.26472280995</v>
      </c>
      <c r="C49" s="90">
        <v>334579.72195399</v>
      </c>
      <c r="D49" s="112"/>
      <c r="E49" s="112"/>
      <c r="F49" s="112"/>
    </row>
    <row r="50" spans="1:6" ht="12.75" outlineLevel="2" collapsed="1" x14ac:dyDescent="0.2">
      <c r="A50" s="119" t="s">
        <v>6</v>
      </c>
      <c r="B50" s="123">
        <f t="shared" ref="B50:C50" si="10">SUM(B$51:B$51)</f>
        <v>40841.386424000004</v>
      </c>
      <c r="C50" s="123">
        <f t="shared" si="10"/>
        <v>42638.532496</v>
      </c>
      <c r="D50" s="112"/>
      <c r="E50" s="112"/>
      <c r="F50" s="112"/>
    </row>
    <row r="51" spans="1:6" ht="12.75" hidden="1" outlineLevel="3" x14ac:dyDescent="0.2">
      <c r="A51" s="14" t="s">
        <v>94</v>
      </c>
      <c r="B51" s="90">
        <v>40841.386424000004</v>
      </c>
      <c r="C51" s="90">
        <v>42638.532496</v>
      </c>
      <c r="D51" s="112"/>
      <c r="E51" s="112"/>
      <c r="F51" s="112"/>
    </row>
    <row r="52" spans="1:6" ht="15" x14ac:dyDescent="0.2">
      <c r="A52" s="263" t="s">
        <v>114</v>
      </c>
      <c r="B52" s="264">
        <f t="shared" ref="B52:C52" si="11">B$53+B$68</f>
        <v>237908.55769921996</v>
      </c>
      <c r="C52" s="264">
        <f t="shared" si="11"/>
        <v>253219.31773328996</v>
      </c>
      <c r="D52" s="112"/>
      <c r="E52" s="112"/>
      <c r="F52" s="112"/>
    </row>
    <row r="53" spans="1:6" ht="15" outlineLevel="1" x14ac:dyDescent="0.2">
      <c r="A53" s="265" t="s">
        <v>50</v>
      </c>
      <c r="B53" s="266">
        <f t="shared" ref="B53:C53" si="12">B$54+B$62+B$66</f>
        <v>21459.454905539998</v>
      </c>
      <c r="C53" s="266">
        <f t="shared" si="12"/>
        <v>21150.247491269998</v>
      </c>
      <c r="D53" s="112"/>
      <c r="E53" s="112"/>
      <c r="F53" s="112"/>
    </row>
    <row r="54" spans="1:6" ht="12.75" outlineLevel="2" collapsed="1" x14ac:dyDescent="0.2">
      <c r="A54" s="119" t="s">
        <v>130</v>
      </c>
      <c r="B54" s="123">
        <f t="shared" ref="B54:C54" si="13">SUM(B$55:B$61)</f>
        <v>16400.011599999998</v>
      </c>
      <c r="C54" s="123">
        <f t="shared" si="13"/>
        <v>16400.011599999998</v>
      </c>
      <c r="D54" s="112"/>
      <c r="E54" s="112"/>
      <c r="F54" s="112"/>
    </row>
    <row r="55" spans="1:6" ht="12.75" hidden="1" outlineLevel="3" x14ac:dyDescent="0.2">
      <c r="A55" s="14" t="s">
        <v>154</v>
      </c>
      <c r="B55" s="90">
        <v>1.1599999999999999E-2</v>
      </c>
      <c r="C55" s="90">
        <v>1.1599999999999999E-2</v>
      </c>
      <c r="D55" s="112"/>
      <c r="E55" s="112"/>
      <c r="F55" s="112"/>
    </row>
    <row r="56" spans="1:6" ht="12.75" hidden="1" outlineLevel="3" x14ac:dyDescent="0.2">
      <c r="A56" s="14" t="s">
        <v>46</v>
      </c>
      <c r="B56" s="90">
        <v>1000</v>
      </c>
      <c r="C56" s="90">
        <v>1000</v>
      </c>
      <c r="D56" s="112"/>
      <c r="E56" s="112"/>
      <c r="F56" s="112"/>
    </row>
    <row r="57" spans="1:6" ht="12.75" hidden="1" outlineLevel="3" x14ac:dyDescent="0.2">
      <c r="A57" s="14" t="s">
        <v>51</v>
      </c>
      <c r="B57" s="90">
        <v>3000</v>
      </c>
      <c r="C57" s="90">
        <v>3000</v>
      </c>
      <c r="D57" s="112"/>
      <c r="E57" s="112"/>
      <c r="F57" s="112"/>
    </row>
    <row r="58" spans="1:6" ht="12.75" hidden="1" outlineLevel="3" x14ac:dyDescent="0.2">
      <c r="A58" s="14" t="s">
        <v>180</v>
      </c>
      <c r="B58" s="90">
        <v>3200</v>
      </c>
      <c r="C58" s="90">
        <v>3200</v>
      </c>
      <c r="D58" s="112"/>
      <c r="E58" s="112"/>
      <c r="F58" s="112"/>
    </row>
    <row r="59" spans="1:6" ht="12.75" hidden="1" outlineLevel="3" x14ac:dyDescent="0.2">
      <c r="A59" s="14" t="s">
        <v>146</v>
      </c>
      <c r="B59" s="90">
        <v>4800</v>
      </c>
      <c r="C59" s="90">
        <v>4800</v>
      </c>
      <c r="D59" s="112"/>
      <c r="E59" s="112"/>
      <c r="F59" s="112"/>
    </row>
    <row r="60" spans="1:6" ht="12.75" hidden="1" outlineLevel="3" x14ac:dyDescent="0.2">
      <c r="A60" s="14" t="s">
        <v>41</v>
      </c>
      <c r="B60" s="90">
        <v>250</v>
      </c>
      <c r="C60" s="90">
        <v>250</v>
      </c>
      <c r="D60" s="112"/>
      <c r="E60" s="112"/>
      <c r="F60" s="112"/>
    </row>
    <row r="61" spans="1:6" ht="12.75" hidden="1" outlineLevel="3" x14ac:dyDescent="0.2">
      <c r="A61" s="14" t="s">
        <v>177</v>
      </c>
      <c r="B61" s="90">
        <v>4150</v>
      </c>
      <c r="C61" s="90">
        <v>4150</v>
      </c>
      <c r="D61" s="112"/>
      <c r="E61" s="112"/>
      <c r="F61" s="112"/>
    </row>
    <row r="62" spans="1:6" ht="12.75" outlineLevel="2" collapsed="1" x14ac:dyDescent="0.2">
      <c r="A62" s="119" t="s">
        <v>8</v>
      </c>
      <c r="B62" s="123">
        <f t="shared" ref="B62:C62" si="14">SUM(B$63:B$65)</f>
        <v>5058.4886555400008</v>
      </c>
      <c r="C62" s="123">
        <f t="shared" si="14"/>
        <v>4749.2812412700005</v>
      </c>
      <c r="D62" s="112"/>
      <c r="E62" s="112"/>
      <c r="F62" s="112"/>
    </row>
    <row r="63" spans="1:6" ht="12.75" hidden="1" outlineLevel="3" x14ac:dyDescent="0.2">
      <c r="A63" s="14" t="s">
        <v>10</v>
      </c>
      <c r="B63" s="90">
        <v>1050</v>
      </c>
      <c r="C63" s="90">
        <v>787.5</v>
      </c>
      <c r="D63" s="112"/>
      <c r="E63" s="112"/>
      <c r="F63" s="112"/>
    </row>
    <row r="64" spans="1:6" ht="12.75" hidden="1" outlineLevel="3" x14ac:dyDescent="0.2">
      <c r="A64" s="14" t="s">
        <v>107</v>
      </c>
      <c r="B64" s="90">
        <v>3859.8623181500002</v>
      </c>
      <c r="C64" s="90">
        <v>3822.3623181500002</v>
      </c>
      <c r="D64" s="112"/>
      <c r="E64" s="112"/>
      <c r="F64" s="112"/>
    </row>
    <row r="65" spans="1:6" ht="12.75" hidden="1" outlineLevel="3" x14ac:dyDescent="0.2">
      <c r="A65" s="14" t="s">
        <v>30</v>
      </c>
      <c r="B65" s="90">
        <v>148.62633739</v>
      </c>
      <c r="C65" s="90">
        <v>139.41892311999999</v>
      </c>
      <c r="D65" s="112"/>
      <c r="E65" s="112"/>
      <c r="F65" s="112"/>
    </row>
    <row r="66" spans="1:6" ht="12.75" outlineLevel="2" collapsed="1" x14ac:dyDescent="0.2">
      <c r="A66" s="119" t="s">
        <v>133</v>
      </c>
      <c r="B66" s="123">
        <f t="shared" ref="B66:C66" si="15">SUM(B$67:B$67)</f>
        <v>0.95465</v>
      </c>
      <c r="C66" s="123">
        <f t="shared" si="15"/>
        <v>0.95465</v>
      </c>
      <c r="D66" s="112"/>
      <c r="E66" s="112"/>
      <c r="F66" s="112"/>
    </row>
    <row r="67" spans="1:6" ht="12.75" hidden="1" outlineLevel="3" x14ac:dyDescent="0.2">
      <c r="A67" s="14" t="s">
        <v>175</v>
      </c>
      <c r="B67" s="90">
        <v>0.95465</v>
      </c>
      <c r="C67" s="90">
        <v>0.95465</v>
      </c>
      <c r="D67" s="112"/>
      <c r="E67" s="112"/>
      <c r="F67" s="112"/>
    </row>
    <row r="68" spans="1:6" ht="15" outlineLevel="1" x14ac:dyDescent="0.2">
      <c r="A68" s="265" t="s">
        <v>80</v>
      </c>
      <c r="B68" s="266">
        <f t="shared" ref="B68:C68" si="16">B$69+B$74+B$76+B$85+B$86</f>
        <v>216449.10279367998</v>
      </c>
      <c r="C68" s="266">
        <f t="shared" si="16"/>
        <v>232069.07024201998</v>
      </c>
      <c r="D68" s="112"/>
      <c r="E68" s="112"/>
      <c r="F68" s="112"/>
    </row>
    <row r="69" spans="1:6" ht="12.75" outlineLevel="2" collapsed="1" x14ac:dyDescent="0.2">
      <c r="A69" s="119" t="s">
        <v>143</v>
      </c>
      <c r="B69" s="123">
        <f t="shared" ref="B69:C69" si="17">SUM(B$70:B$73)</f>
        <v>140833.80311661999</v>
      </c>
      <c r="C69" s="123">
        <f t="shared" si="17"/>
        <v>153455.44023683999</v>
      </c>
      <c r="D69" s="112"/>
      <c r="E69" s="112"/>
      <c r="F69" s="112"/>
    </row>
    <row r="70" spans="1:6" ht="12.75" hidden="1" outlineLevel="3" x14ac:dyDescent="0.2">
      <c r="A70" s="14" t="s">
        <v>11</v>
      </c>
      <c r="B70" s="90">
        <v>456.63837268999998</v>
      </c>
      <c r="C70" s="90">
        <v>477.97529172999998</v>
      </c>
      <c r="D70" s="112"/>
      <c r="E70" s="112"/>
      <c r="F70" s="112"/>
    </row>
    <row r="71" spans="1:6" ht="12.75" hidden="1" outlineLevel="3" x14ac:dyDescent="0.2">
      <c r="A71" s="14" t="s">
        <v>98</v>
      </c>
      <c r="B71" s="90">
        <v>3050.1432933200003</v>
      </c>
      <c r="C71" s="90">
        <v>9518.3667486300001</v>
      </c>
      <c r="D71" s="112"/>
      <c r="E71" s="112"/>
      <c r="F71" s="112"/>
    </row>
    <row r="72" spans="1:6" ht="12.75" hidden="1" outlineLevel="3" x14ac:dyDescent="0.2">
      <c r="A72" s="14" t="s">
        <v>66</v>
      </c>
      <c r="B72" s="90">
        <v>9418.9829975700013</v>
      </c>
      <c r="C72" s="90">
        <v>9922.7143563199988</v>
      </c>
      <c r="D72" s="112"/>
      <c r="E72" s="112"/>
      <c r="F72" s="112"/>
    </row>
    <row r="73" spans="1:6" ht="12.75" hidden="1" outlineLevel="3" x14ac:dyDescent="0.2">
      <c r="A73" s="14" t="s">
        <v>94</v>
      </c>
      <c r="B73" s="90">
        <v>127908.03845304</v>
      </c>
      <c r="C73" s="90">
        <v>133536.38384016001</v>
      </c>
      <c r="D73" s="112"/>
      <c r="E73" s="112"/>
      <c r="F73" s="112"/>
    </row>
    <row r="74" spans="1:6" ht="12.75" outlineLevel="2" collapsed="1" x14ac:dyDescent="0.2">
      <c r="A74" s="119" t="s">
        <v>4</v>
      </c>
      <c r="B74" s="123">
        <f t="shared" ref="B74:C74" si="18">SUM(B$75:B$75)</f>
        <v>4679.0669948199993</v>
      </c>
      <c r="C74" s="123">
        <f t="shared" si="18"/>
        <v>4290.54578606</v>
      </c>
      <c r="D74" s="112"/>
      <c r="E74" s="112"/>
      <c r="F74" s="112"/>
    </row>
    <row r="75" spans="1:6" ht="12.75" hidden="1" outlineLevel="3" x14ac:dyDescent="0.2">
      <c r="A75" s="14" t="s">
        <v>103</v>
      </c>
      <c r="B75" s="90">
        <v>4679.0669948199993</v>
      </c>
      <c r="C75" s="90">
        <v>4290.54578606</v>
      </c>
      <c r="D75" s="112"/>
      <c r="E75" s="112"/>
      <c r="F75" s="112"/>
    </row>
    <row r="76" spans="1:6" ht="25.5" outlineLevel="2" collapsed="1" x14ac:dyDescent="0.2">
      <c r="A76" s="249" t="s">
        <v>22</v>
      </c>
      <c r="B76" s="123">
        <f t="shared" ref="B76:C76" si="19">SUM(B$77:B$84)</f>
        <v>68227.550551149994</v>
      </c>
      <c r="C76" s="123">
        <f t="shared" si="19"/>
        <v>71495.211779420002</v>
      </c>
      <c r="D76" s="112"/>
      <c r="E76" s="112"/>
      <c r="F76" s="112"/>
    </row>
    <row r="77" spans="1:6" ht="12.75" hidden="1" outlineLevel="3" x14ac:dyDescent="0.2">
      <c r="A77" s="14" t="s">
        <v>65</v>
      </c>
      <c r="B77" s="90">
        <v>978.60044465999999</v>
      </c>
      <c r="C77" s="90">
        <v>1023.37652194</v>
      </c>
      <c r="D77" s="112"/>
      <c r="E77" s="112"/>
      <c r="F77" s="112"/>
    </row>
    <row r="78" spans="1:6" ht="12.75" hidden="1" outlineLevel="3" x14ac:dyDescent="0.2">
      <c r="A78" s="14" t="s">
        <v>137</v>
      </c>
      <c r="B78" s="90">
        <v>2419.2672336000001</v>
      </c>
      <c r="C78" s="90">
        <v>2535.2983152000002</v>
      </c>
      <c r="D78" s="112"/>
      <c r="E78" s="112"/>
      <c r="F78" s="112"/>
    </row>
    <row r="79" spans="1:6" ht="12.75" hidden="1" outlineLevel="3" x14ac:dyDescent="0.2">
      <c r="A79" s="14" t="s">
        <v>123</v>
      </c>
      <c r="B79" s="90">
        <v>1114.48297594</v>
      </c>
      <c r="C79" s="90">
        <v>1165.4763881399999</v>
      </c>
      <c r="D79" s="112"/>
      <c r="E79" s="112"/>
      <c r="F79" s="112"/>
    </row>
    <row r="80" spans="1:6" ht="12.75" hidden="1" outlineLevel="3" x14ac:dyDescent="0.2">
      <c r="A80" s="14" t="s">
        <v>155</v>
      </c>
      <c r="B80" s="90">
        <v>12000.333500000001</v>
      </c>
      <c r="C80" s="90">
        <v>12575.8845</v>
      </c>
      <c r="D80" s="112"/>
      <c r="E80" s="112"/>
      <c r="F80" s="112"/>
    </row>
    <row r="81" spans="1:6" ht="12.75" hidden="1" outlineLevel="3" x14ac:dyDescent="0.2">
      <c r="A81" s="14" t="s">
        <v>70</v>
      </c>
      <c r="B81" s="90">
        <v>1729.9680773600001</v>
      </c>
      <c r="C81" s="90">
        <v>1812.93950952</v>
      </c>
      <c r="D81" s="112"/>
      <c r="E81" s="112"/>
      <c r="F81" s="112"/>
    </row>
    <row r="82" spans="1:6" ht="12.75" hidden="1" outlineLevel="3" x14ac:dyDescent="0.2">
      <c r="A82" s="14" t="s">
        <v>73</v>
      </c>
      <c r="B82" s="90">
        <v>37252.00874664</v>
      </c>
      <c r="C82" s="90">
        <v>39038.661666419997</v>
      </c>
      <c r="D82" s="112"/>
      <c r="E82" s="112"/>
      <c r="F82" s="112"/>
    </row>
    <row r="83" spans="1:6" ht="12.75" hidden="1" outlineLevel="3" x14ac:dyDescent="0.2">
      <c r="A83" s="14" t="s">
        <v>160</v>
      </c>
      <c r="B83" s="90">
        <v>3914.35878353</v>
      </c>
      <c r="C83" s="90">
        <v>4102.0963253399996</v>
      </c>
      <c r="D83" s="112"/>
      <c r="E83" s="112"/>
      <c r="F83" s="112"/>
    </row>
    <row r="84" spans="1:6" ht="12.75" hidden="1" outlineLevel="3" x14ac:dyDescent="0.2">
      <c r="A84" s="14" t="s">
        <v>31</v>
      </c>
      <c r="B84" s="90">
        <v>8818.5307894199996</v>
      </c>
      <c r="C84" s="90">
        <v>9241.4785528599987</v>
      </c>
      <c r="D84" s="112"/>
      <c r="E84" s="112"/>
      <c r="F84" s="112"/>
    </row>
    <row r="85" spans="1:6" ht="12.75" outlineLevel="2" x14ac:dyDescent="0.2">
      <c r="A85" s="119" t="s">
        <v>144</v>
      </c>
      <c r="B85" s="123"/>
      <c r="C85" s="123"/>
      <c r="D85" s="112"/>
      <c r="E85" s="112"/>
      <c r="F85" s="112"/>
    </row>
    <row r="86" spans="1:6" ht="12.75" outlineLevel="2" collapsed="1" x14ac:dyDescent="0.2">
      <c r="A86" s="119" t="s">
        <v>6</v>
      </c>
      <c r="B86" s="123">
        <f t="shared" ref="B86:C86" si="20">SUM(B$87:B$87)</f>
        <v>2708.68213109</v>
      </c>
      <c r="C86" s="123">
        <f t="shared" si="20"/>
        <v>2827.8724397000001</v>
      </c>
      <c r="D86" s="112"/>
      <c r="E86" s="112"/>
      <c r="F86" s="112"/>
    </row>
    <row r="87" spans="1:6" ht="12.75" hidden="1" outlineLevel="3" x14ac:dyDescent="0.2">
      <c r="A87" s="14" t="s">
        <v>94</v>
      </c>
      <c r="B87" s="90">
        <v>2708.68213109</v>
      </c>
      <c r="C87" s="90">
        <v>2827.8724397000001</v>
      </c>
      <c r="D87" s="112"/>
      <c r="E87" s="112"/>
      <c r="F87" s="112"/>
    </row>
    <row r="88" spans="1:6" x14ac:dyDescent="0.2">
      <c r="B88" s="126"/>
      <c r="C88" s="126"/>
      <c r="D88" s="112"/>
      <c r="E88" s="112"/>
      <c r="F88" s="112"/>
    </row>
    <row r="89" spans="1:6" x14ac:dyDescent="0.2">
      <c r="B89" s="126"/>
      <c r="C89" s="126"/>
      <c r="D89" s="112"/>
      <c r="E89" s="112"/>
      <c r="F89" s="112"/>
    </row>
    <row r="90" spans="1:6" x14ac:dyDescent="0.2">
      <c r="B90" s="126"/>
      <c r="C90" s="126"/>
      <c r="D90" s="112"/>
      <c r="E90" s="112"/>
      <c r="F90" s="112"/>
    </row>
    <row r="91" spans="1:6" x14ac:dyDescent="0.2">
      <c r="B91" s="126"/>
      <c r="C91" s="126"/>
      <c r="D91" s="112"/>
      <c r="E91" s="112"/>
      <c r="F91" s="112"/>
    </row>
    <row r="92" spans="1:6" x14ac:dyDescent="0.2">
      <c r="B92" s="126"/>
      <c r="C92" s="126"/>
      <c r="D92" s="112"/>
      <c r="E92" s="112"/>
      <c r="F92" s="112"/>
    </row>
    <row r="93" spans="1:6" x14ac:dyDescent="0.2">
      <c r="B93" s="126"/>
      <c r="C93" s="126"/>
      <c r="D93" s="112"/>
      <c r="E93" s="112"/>
      <c r="F93" s="112"/>
    </row>
    <row r="94" spans="1:6" x14ac:dyDescent="0.2">
      <c r="B94" s="126"/>
      <c r="C94" s="126"/>
      <c r="D94" s="112"/>
      <c r="E94" s="112"/>
      <c r="F94" s="112"/>
    </row>
    <row r="95" spans="1:6" x14ac:dyDescent="0.2">
      <c r="B95" s="126"/>
      <c r="C95" s="126"/>
      <c r="D95" s="112"/>
      <c r="E95" s="112"/>
      <c r="F95" s="112"/>
    </row>
    <row r="96" spans="1:6" x14ac:dyDescent="0.2">
      <c r="B96" s="126"/>
      <c r="C96" s="126"/>
      <c r="D96" s="112"/>
      <c r="E96" s="112"/>
      <c r="F96" s="112"/>
    </row>
    <row r="97" spans="2:6" x14ac:dyDescent="0.2">
      <c r="B97" s="126"/>
      <c r="C97" s="126"/>
      <c r="D97" s="112"/>
      <c r="E97" s="112"/>
      <c r="F97" s="112"/>
    </row>
    <row r="98" spans="2:6" x14ac:dyDescent="0.2">
      <c r="B98" s="126"/>
      <c r="C98" s="126"/>
      <c r="D98" s="112"/>
      <c r="E98" s="112"/>
      <c r="F98" s="112"/>
    </row>
    <row r="99" spans="2:6" x14ac:dyDescent="0.2">
      <c r="B99" s="126"/>
      <c r="C99" s="126"/>
      <c r="D99" s="112"/>
      <c r="E99" s="112"/>
      <c r="F99" s="112"/>
    </row>
    <row r="100" spans="2:6" x14ac:dyDescent="0.2">
      <c r="B100" s="126"/>
      <c r="C100" s="126"/>
      <c r="D100" s="112"/>
      <c r="E100" s="112"/>
      <c r="F100" s="112"/>
    </row>
    <row r="101" spans="2:6" x14ac:dyDescent="0.2">
      <c r="B101" s="126"/>
      <c r="C101" s="126"/>
      <c r="D101" s="112"/>
      <c r="E101" s="112"/>
      <c r="F101" s="112"/>
    </row>
    <row r="102" spans="2:6" x14ac:dyDescent="0.2">
      <c r="B102" s="126"/>
      <c r="C102" s="126"/>
      <c r="D102" s="112"/>
      <c r="E102" s="112"/>
      <c r="F102" s="112"/>
    </row>
    <row r="103" spans="2:6" x14ac:dyDescent="0.2">
      <c r="B103" s="126"/>
      <c r="C103" s="126"/>
      <c r="D103" s="112"/>
      <c r="E103" s="112"/>
      <c r="F103" s="112"/>
    </row>
    <row r="104" spans="2:6" x14ac:dyDescent="0.2">
      <c r="B104" s="126"/>
      <c r="C104" s="126"/>
      <c r="D104" s="112"/>
      <c r="E104" s="112"/>
      <c r="F104" s="112"/>
    </row>
    <row r="105" spans="2:6" x14ac:dyDescent="0.2">
      <c r="B105" s="126"/>
      <c r="C105" s="126"/>
      <c r="D105" s="112"/>
      <c r="E105" s="112"/>
      <c r="F105" s="112"/>
    </row>
    <row r="106" spans="2:6" x14ac:dyDescent="0.2">
      <c r="B106" s="126"/>
      <c r="C106" s="126"/>
      <c r="D106" s="112"/>
      <c r="E106" s="112"/>
      <c r="F106" s="112"/>
    </row>
    <row r="107" spans="2:6" x14ac:dyDescent="0.2">
      <c r="B107" s="126"/>
      <c r="C107" s="126"/>
      <c r="D107" s="112"/>
      <c r="E107" s="112"/>
      <c r="F107" s="112"/>
    </row>
    <row r="108" spans="2:6" x14ac:dyDescent="0.2">
      <c r="B108" s="126"/>
      <c r="C108" s="126"/>
      <c r="D108" s="112"/>
      <c r="E108" s="112"/>
      <c r="F108" s="112"/>
    </row>
    <row r="109" spans="2:6" x14ac:dyDescent="0.2">
      <c r="B109" s="126"/>
      <c r="C109" s="126"/>
      <c r="D109" s="112"/>
      <c r="E109" s="112"/>
      <c r="F109" s="112"/>
    </row>
    <row r="110" spans="2:6" x14ac:dyDescent="0.2">
      <c r="B110" s="126"/>
      <c r="C110" s="126"/>
      <c r="D110" s="112"/>
      <c r="E110" s="112"/>
      <c r="F110" s="112"/>
    </row>
    <row r="111" spans="2:6" x14ac:dyDescent="0.2">
      <c r="B111" s="126"/>
      <c r="C111" s="126"/>
      <c r="D111" s="112"/>
      <c r="E111" s="112"/>
      <c r="F111" s="112"/>
    </row>
    <row r="112" spans="2:6" x14ac:dyDescent="0.2">
      <c r="B112" s="126"/>
      <c r="C112" s="126"/>
      <c r="D112" s="112"/>
      <c r="E112" s="112"/>
      <c r="F112" s="112"/>
    </row>
    <row r="113" spans="2:6" x14ac:dyDescent="0.2">
      <c r="B113" s="126"/>
      <c r="C113" s="126"/>
      <c r="D113" s="112"/>
      <c r="E113" s="112"/>
      <c r="F113" s="112"/>
    </row>
    <row r="114" spans="2:6" x14ac:dyDescent="0.2">
      <c r="B114" s="126"/>
      <c r="C114" s="126"/>
      <c r="D114" s="112"/>
      <c r="E114" s="112"/>
      <c r="F114" s="112"/>
    </row>
    <row r="115" spans="2:6" x14ac:dyDescent="0.2">
      <c r="B115" s="126"/>
      <c r="C115" s="126"/>
      <c r="D115" s="112"/>
      <c r="E115" s="112"/>
      <c r="F115" s="112"/>
    </row>
    <row r="116" spans="2:6" x14ac:dyDescent="0.2">
      <c r="B116" s="126"/>
      <c r="C116" s="126"/>
      <c r="D116" s="112"/>
      <c r="E116" s="112"/>
      <c r="F116" s="112"/>
    </row>
    <row r="117" spans="2:6" x14ac:dyDescent="0.2">
      <c r="B117" s="126"/>
      <c r="C117" s="126"/>
      <c r="D117" s="112"/>
      <c r="E117" s="112"/>
      <c r="F117" s="112"/>
    </row>
    <row r="118" spans="2:6" x14ac:dyDescent="0.2">
      <c r="B118" s="126"/>
      <c r="C118" s="126"/>
      <c r="D118" s="112"/>
      <c r="E118" s="112"/>
      <c r="F118" s="112"/>
    </row>
    <row r="119" spans="2:6" x14ac:dyDescent="0.2">
      <c r="B119" s="126"/>
      <c r="C119" s="126"/>
      <c r="D119" s="112"/>
      <c r="E119" s="112"/>
      <c r="F119" s="112"/>
    </row>
    <row r="120" spans="2:6" x14ac:dyDescent="0.2">
      <c r="B120" s="126"/>
      <c r="C120" s="126"/>
      <c r="D120" s="112"/>
      <c r="E120" s="112"/>
      <c r="F120" s="112"/>
    </row>
    <row r="121" spans="2:6" x14ac:dyDescent="0.2">
      <c r="B121" s="126"/>
      <c r="C121" s="126"/>
      <c r="D121" s="112"/>
      <c r="E121" s="112"/>
      <c r="F121" s="112"/>
    </row>
    <row r="122" spans="2:6" x14ac:dyDescent="0.2">
      <c r="B122" s="126"/>
      <c r="C122" s="126"/>
      <c r="D122" s="112"/>
      <c r="E122" s="112"/>
      <c r="F122" s="112"/>
    </row>
    <row r="123" spans="2:6" x14ac:dyDescent="0.2">
      <c r="B123" s="126"/>
      <c r="C123" s="126"/>
      <c r="D123" s="112"/>
      <c r="E123" s="112"/>
      <c r="F123" s="112"/>
    </row>
    <row r="124" spans="2:6" x14ac:dyDescent="0.2">
      <c r="B124" s="126"/>
      <c r="C124" s="126"/>
      <c r="D124" s="112"/>
      <c r="E124" s="112"/>
      <c r="F124" s="112"/>
    </row>
    <row r="125" spans="2:6" x14ac:dyDescent="0.2">
      <c r="B125" s="126"/>
      <c r="C125" s="126"/>
      <c r="D125" s="112"/>
      <c r="E125" s="112"/>
      <c r="F125" s="112"/>
    </row>
    <row r="126" spans="2:6" x14ac:dyDescent="0.2">
      <c r="B126" s="126"/>
      <c r="C126" s="126"/>
      <c r="D126" s="112"/>
      <c r="E126" s="112"/>
      <c r="F126" s="112"/>
    </row>
    <row r="127" spans="2:6" x14ac:dyDescent="0.2">
      <c r="B127" s="126"/>
      <c r="C127" s="126"/>
      <c r="D127" s="112"/>
      <c r="E127" s="112"/>
      <c r="F127" s="112"/>
    </row>
    <row r="128" spans="2:6" x14ac:dyDescent="0.2">
      <c r="B128" s="126"/>
      <c r="C128" s="126"/>
      <c r="D128" s="112"/>
      <c r="E128" s="112"/>
      <c r="F128" s="112"/>
    </row>
    <row r="129" spans="2:6" x14ac:dyDescent="0.2">
      <c r="B129" s="126"/>
      <c r="C129" s="126"/>
      <c r="D129" s="112"/>
      <c r="E129" s="112"/>
      <c r="F129" s="112"/>
    </row>
    <row r="130" spans="2:6" x14ac:dyDescent="0.2">
      <c r="B130" s="126"/>
      <c r="C130" s="126"/>
      <c r="D130" s="112"/>
      <c r="E130" s="112"/>
      <c r="F130" s="112"/>
    </row>
    <row r="131" spans="2:6" x14ac:dyDescent="0.2">
      <c r="B131" s="126"/>
      <c r="C131" s="126"/>
      <c r="D131" s="112"/>
      <c r="E131" s="112"/>
      <c r="F131" s="112"/>
    </row>
    <row r="132" spans="2:6" x14ac:dyDescent="0.2">
      <c r="B132" s="126"/>
      <c r="C132" s="126"/>
      <c r="D132" s="112"/>
      <c r="E132" s="112"/>
      <c r="F132" s="112"/>
    </row>
    <row r="133" spans="2:6" x14ac:dyDescent="0.2">
      <c r="B133" s="126"/>
      <c r="C133" s="126"/>
      <c r="D133" s="112"/>
      <c r="E133" s="112"/>
      <c r="F133" s="112"/>
    </row>
    <row r="134" spans="2:6" x14ac:dyDescent="0.2">
      <c r="B134" s="126"/>
      <c r="C134" s="126"/>
      <c r="D134" s="112"/>
      <c r="E134" s="112"/>
      <c r="F134" s="112"/>
    </row>
    <row r="135" spans="2:6" x14ac:dyDescent="0.2">
      <c r="B135" s="126"/>
      <c r="C135" s="126"/>
      <c r="D135" s="112"/>
      <c r="E135" s="112"/>
      <c r="F135" s="112"/>
    </row>
    <row r="136" spans="2:6" x14ac:dyDescent="0.2">
      <c r="B136" s="126"/>
      <c r="C136" s="126"/>
      <c r="D136" s="112"/>
      <c r="E136" s="112"/>
      <c r="F136" s="112"/>
    </row>
    <row r="137" spans="2:6" x14ac:dyDescent="0.2">
      <c r="B137" s="126"/>
      <c r="C137" s="126"/>
      <c r="D137" s="112"/>
      <c r="E137" s="112"/>
      <c r="F137" s="112"/>
    </row>
    <row r="138" spans="2:6" x14ac:dyDescent="0.2">
      <c r="B138" s="126"/>
      <c r="C138" s="126"/>
      <c r="D138" s="112"/>
      <c r="E138" s="112"/>
      <c r="F138" s="112"/>
    </row>
    <row r="139" spans="2:6" x14ac:dyDescent="0.2">
      <c r="B139" s="126"/>
      <c r="C139" s="126"/>
      <c r="D139" s="112"/>
      <c r="E139" s="112"/>
      <c r="F139" s="112"/>
    </row>
    <row r="140" spans="2:6" x14ac:dyDescent="0.2">
      <c r="B140" s="126"/>
      <c r="C140" s="126"/>
      <c r="D140" s="112"/>
      <c r="E140" s="112"/>
      <c r="F140" s="112"/>
    </row>
    <row r="141" spans="2:6" x14ac:dyDescent="0.2">
      <c r="B141" s="126"/>
      <c r="C141" s="126"/>
      <c r="D141" s="112"/>
      <c r="E141" s="112"/>
      <c r="F141" s="112"/>
    </row>
    <row r="142" spans="2:6" x14ac:dyDescent="0.2">
      <c r="B142" s="126"/>
      <c r="C142" s="126"/>
      <c r="D142" s="112"/>
      <c r="E142" s="112"/>
      <c r="F142" s="112"/>
    </row>
    <row r="143" spans="2:6" x14ac:dyDescent="0.2">
      <c r="B143" s="126"/>
      <c r="C143" s="126"/>
      <c r="D143" s="112"/>
      <c r="E143" s="112"/>
      <c r="F143" s="112"/>
    </row>
    <row r="144" spans="2:6" x14ac:dyDescent="0.2">
      <c r="B144" s="126"/>
      <c r="C144" s="126"/>
      <c r="D144" s="112"/>
      <c r="E144" s="112"/>
      <c r="F144" s="112"/>
    </row>
    <row r="145" spans="2:6" x14ac:dyDescent="0.2">
      <c r="B145" s="126"/>
      <c r="C145" s="126"/>
      <c r="D145" s="112"/>
      <c r="E145" s="112"/>
      <c r="F145" s="112"/>
    </row>
    <row r="146" spans="2:6" x14ac:dyDescent="0.2">
      <c r="B146" s="126"/>
      <c r="C146" s="126"/>
      <c r="D146" s="112"/>
      <c r="E146" s="112"/>
      <c r="F146" s="112"/>
    </row>
    <row r="147" spans="2:6" x14ac:dyDescent="0.2">
      <c r="B147" s="126"/>
      <c r="C147" s="126"/>
      <c r="D147" s="112"/>
      <c r="E147" s="112"/>
      <c r="F147" s="112"/>
    </row>
    <row r="148" spans="2:6" x14ac:dyDescent="0.2">
      <c r="B148" s="126"/>
      <c r="C148" s="126"/>
      <c r="D148" s="112"/>
      <c r="E148" s="112"/>
      <c r="F148" s="112"/>
    </row>
    <row r="149" spans="2:6" x14ac:dyDescent="0.2">
      <c r="B149" s="126"/>
      <c r="C149" s="126"/>
      <c r="D149" s="112"/>
      <c r="E149" s="112"/>
      <c r="F149" s="112"/>
    </row>
    <row r="150" spans="2:6" x14ac:dyDescent="0.2">
      <c r="B150" s="126"/>
      <c r="C150" s="126"/>
      <c r="D150" s="112"/>
      <c r="E150" s="112"/>
      <c r="F150" s="112"/>
    </row>
    <row r="151" spans="2:6" x14ac:dyDescent="0.2">
      <c r="B151" s="126"/>
      <c r="C151" s="126"/>
      <c r="D151" s="112"/>
      <c r="E151" s="112"/>
      <c r="F151" s="112"/>
    </row>
    <row r="152" spans="2:6" x14ac:dyDescent="0.2">
      <c r="B152" s="126"/>
      <c r="C152" s="126"/>
      <c r="D152" s="112"/>
      <c r="E152" s="112"/>
      <c r="F152" s="112"/>
    </row>
    <row r="153" spans="2:6" x14ac:dyDescent="0.2">
      <c r="B153" s="126"/>
      <c r="C153" s="126"/>
      <c r="D153" s="112"/>
      <c r="E153" s="112"/>
      <c r="F153" s="112"/>
    </row>
    <row r="154" spans="2:6" x14ac:dyDescent="0.2">
      <c r="B154" s="126"/>
      <c r="C154" s="126"/>
      <c r="D154" s="112"/>
      <c r="E154" s="112"/>
      <c r="F154" s="112"/>
    </row>
    <row r="155" spans="2:6" x14ac:dyDescent="0.2">
      <c r="B155" s="126"/>
      <c r="C155" s="126"/>
      <c r="D155" s="112"/>
      <c r="E155" s="112"/>
      <c r="F155" s="112"/>
    </row>
    <row r="156" spans="2:6" x14ac:dyDescent="0.2">
      <c r="B156" s="126"/>
      <c r="C156" s="126"/>
      <c r="D156" s="112"/>
      <c r="E156" s="112"/>
      <c r="F156" s="112"/>
    </row>
    <row r="157" spans="2:6" x14ac:dyDescent="0.2">
      <c r="B157" s="126"/>
      <c r="C157" s="126"/>
      <c r="D157" s="112"/>
      <c r="E157" s="112"/>
      <c r="F157" s="112"/>
    </row>
    <row r="158" spans="2:6" x14ac:dyDescent="0.2">
      <c r="B158" s="126"/>
      <c r="C158" s="126"/>
      <c r="D158" s="112"/>
      <c r="E158" s="112"/>
      <c r="F158" s="112"/>
    </row>
    <row r="159" spans="2:6" x14ac:dyDescent="0.2">
      <c r="B159" s="126"/>
      <c r="C159" s="126"/>
      <c r="D159" s="112"/>
      <c r="E159" s="112"/>
      <c r="F159" s="112"/>
    </row>
    <row r="160" spans="2:6" x14ac:dyDescent="0.2">
      <c r="B160" s="126"/>
      <c r="C160" s="126"/>
      <c r="D160" s="112"/>
      <c r="E160" s="112"/>
      <c r="F160" s="112"/>
    </row>
    <row r="161" spans="2:6" x14ac:dyDescent="0.2">
      <c r="B161" s="126"/>
      <c r="C161" s="126"/>
      <c r="D161" s="112"/>
      <c r="E161" s="112"/>
      <c r="F161" s="112"/>
    </row>
    <row r="162" spans="2:6" x14ac:dyDescent="0.2">
      <c r="B162" s="126"/>
      <c r="C162" s="126"/>
      <c r="D162" s="112"/>
      <c r="E162" s="112"/>
      <c r="F162" s="112"/>
    </row>
    <row r="163" spans="2:6" x14ac:dyDescent="0.2">
      <c r="B163" s="126"/>
      <c r="C163" s="126"/>
      <c r="D163" s="112"/>
      <c r="E163" s="112"/>
      <c r="F163" s="112"/>
    </row>
    <row r="164" spans="2:6" x14ac:dyDescent="0.2">
      <c r="B164" s="126"/>
      <c r="C164" s="126"/>
      <c r="D164" s="112"/>
      <c r="E164" s="112"/>
      <c r="F164" s="112"/>
    </row>
    <row r="165" spans="2:6" x14ac:dyDescent="0.2">
      <c r="B165" s="126"/>
      <c r="C165" s="126"/>
      <c r="D165" s="112"/>
      <c r="E165" s="112"/>
      <c r="F165" s="112"/>
    </row>
    <row r="166" spans="2:6" x14ac:dyDescent="0.2">
      <c r="B166" s="126"/>
      <c r="C166" s="126"/>
      <c r="D166" s="112"/>
      <c r="E166" s="112"/>
      <c r="F166" s="112"/>
    </row>
    <row r="167" spans="2:6" x14ac:dyDescent="0.2">
      <c r="B167" s="126"/>
      <c r="C167" s="126"/>
      <c r="D167" s="112"/>
      <c r="E167" s="112"/>
      <c r="F167" s="112"/>
    </row>
    <row r="168" spans="2:6" x14ac:dyDescent="0.2">
      <c r="B168" s="126"/>
      <c r="C168" s="126"/>
      <c r="D168" s="112"/>
      <c r="E168" s="112"/>
      <c r="F168" s="112"/>
    </row>
    <row r="169" spans="2:6" x14ac:dyDescent="0.2">
      <c r="B169" s="126"/>
      <c r="C169" s="126"/>
      <c r="D169" s="112"/>
      <c r="E169" s="112"/>
      <c r="F169" s="112"/>
    </row>
    <row r="170" spans="2:6" x14ac:dyDescent="0.2">
      <c r="B170" s="126"/>
      <c r="C170" s="126"/>
      <c r="D170" s="112"/>
      <c r="E170" s="112"/>
      <c r="F170" s="112"/>
    </row>
    <row r="171" spans="2:6" x14ac:dyDescent="0.2">
      <c r="B171" s="126"/>
      <c r="C171" s="126"/>
      <c r="D171" s="112"/>
      <c r="E171" s="112"/>
      <c r="F171" s="112"/>
    </row>
    <row r="172" spans="2:6" x14ac:dyDescent="0.2">
      <c r="B172" s="126"/>
      <c r="C172" s="126"/>
      <c r="D172" s="112"/>
      <c r="E172" s="112"/>
      <c r="F172" s="112"/>
    </row>
    <row r="173" spans="2:6" x14ac:dyDescent="0.2">
      <c r="B173" s="126"/>
      <c r="C173" s="126"/>
      <c r="D173" s="112"/>
      <c r="E173" s="112"/>
      <c r="F173" s="112"/>
    </row>
    <row r="174" spans="2:6" x14ac:dyDescent="0.2">
      <c r="B174" s="126"/>
      <c r="C174" s="126"/>
      <c r="D174" s="112"/>
      <c r="E174" s="112"/>
      <c r="F174" s="112"/>
    </row>
    <row r="175" spans="2:6" x14ac:dyDescent="0.2">
      <c r="B175" s="126"/>
      <c r="C175" s="126"/>
      <c r="D175" s="112"/>
      <c r="E175" s="112"/>
      <c r="F175" s="112"/>
    </row>
    <row r="176" spans="2:6" x14ac:dyDescent="0.2">
      <c r="B176" s="126"/>
      <c r="C176" s="126"/>
      <c r="D176" s="112"/>
      <c r="E176" s="112"/>
      <c r="F176" s="112"/>
    </row>
    <row r="177" spans="2:6" x14ac:dyDescent="0.2">
      <c r="B177" s="126"/>
      <c r="C177" s="126"/>
      <c r="D177" s="112"/>
      <c r="E177" s="112"/>
      <c r="F177" s="112"/>
    </row>
    <row r="178" spans="2:6" x14ac:dyDescent="0.2">
      <c r="B178" s="126"/>
      <c r="C178" s="126"/>
      <c r="D178" s="112"/>
      <c r="E178" s="112"/>
      <c r="F178" s="112"/>
    </row>
    <row r="179" spans="2:6" x14ac:dyDescent="0.2">
      <c r="B179" s="126"/>
      <c r="C179" s="126"/>
      <c r="D179" s="112"/>
      <c r="E179" s="112"/>
      <c r="F179" s="112"/>
    </row>
    <row r="180" spans="2:6" x14ac:dyDescent="0.2">
      <c r="B180" s="126"/>
      <c r="C180" s="126"/>
      <c r="D180" s="112"/>
      <c r="E180" s="112"/>
      <c r="F180" s="112"/>
    </row>
  </sheetData>
  <mergeCells count="1">
    <mergeCell ref="A2:C2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H180"/>
  <sheetViews>
    <sheetView workbookViewId="0">
      <selection activeCell="A5" sqref="A5"/>
    </sheetView>
  </sheetViews>
  <sheetFormatPr defaultRowHeight="11.25" outlineLevelRow="3" x14ac:dyDescent="0.2"/>
  <cols>
    <col min="1" max="1" width="79" style="97" customWidth="1"/>
    <col min="2" max="3" width="12.7109375" style="113" customWidth="1"/>
    <col min="4" max="16384" width="9.140625" style="97"/>
  </cols>
  <sheetData>
    <row r="1" spans="1:8" s="50" customFormat="1" ht="12.75" x14ac:dyDescent="0.2">
      <c r="B1" s="69"/>
      <c r="C1" s="69"/>
    </row>
    <row r="2" spans="1:8" s="50" customFormat="1" ht="18.75" x14ac:dyDescent="0.2">
      <c r="A2" s="5" t="s">
        <v>185</v>
      </c>
      <c r="B2" s="5"/>
      <c r="C2" s="5"/>
      <c r="D2" s="110"/>
      <c r="E2" s="110"/>
      <c r="F2" s="110"/>
      <c r="G2" s="110"/>
      <c r="H2" s="110"/>
    </row>
    <row r="3" spans="1:8" s="50" customFormat="1" ht="12.75" x14ac:dyDescent="0.2">
      <c r="A3" s="167"/>
      <c r="B3" s="69"/>
      <c r="C3" s="69"/>
    </row>
    <row r="4" spans="1:8" s="157" customFormat="1" ht="12.75" x14ac:dyDescent="0.2">
      <c r="B4" s="228"/>
      <c r="C4" s="228" t="s">
        <v>190</v>
      </c>
    </row>
    <row r="5" spans="1:8" s="152" customFormat="1" ht="12.75" x14ac:dyDescent="0.2">
      <c r="A5" s="53"/>
      <c r="B5" s="43">
        <v>42369</v>
      </c>
      <c r="C5" s="43">
        <v>42400</v>
      </c>
    </row>
    <row r="6" spans="1:8" s="107" customFormat="1" ht="15.75" x14ac:dyDescent="0.2">
      <c r="A6" s="74" t="s">
        <v>172</v>
      </c>
      <c r="B6" s="15">
        <f t="shared" ref="B6:C6" si="0">B$7+B$52</f>
        <v>65488.56616196</v>
      </c>
      <c r="C6" s="15">
        <f t="shared" si="0"/>
        <v>65410.291921960001</v>
      </c>
    </row>
    <row r="7" spans="1:8" s="158" customFormat="1" ht="15" x14ac:dyDescent="0.2">
      <c r="A7" s="263" t="s">
        <v>74</v>
      </c>
      <c r="B7" s="264">
        <f t="shared" ref="B7:C7" si="1">B$8+B$30</f>
        <v>55575.985078350001</v>
      </c>
      <c r="C7" s="264">
        <f t="shared" si="1"/>
        <v>55342.637526190003</v>
      </c>
    </row>
    <row r="8" spans="1:8" s="215" customFormat="1" ht="15" outlineLevel="1" x14ac:dyDescent="0.2">
      <c r="A8" s="265" t="s">
        <v>50</v>
      </c>
      <c r="B8" s="266">
        <f t="shared" ref="B8:C8" si="2">B$9+B$28</f>
        <v>21166.125221090002</v>
      </c>
      <c r="C8" s="266">
        <f t="shared" si="2"/>
        <v>21010.688703430002</v>
      </c>
    </row>
    <row r="9" spans="1:8" s="166" customFormat="1" ht="12.75" outlineLevel="2" collapsed="1" x14ac:dyDescent="0.2">
      <c r="A9" s="237" t="s">
        <v>130</v>
      </c>
      <c r="B9" s="217">
        <f t="shared" ref="B9:C9" si="3">SUM(B$10:B$27)</f>
        <v>21055.917848520003</v>
      </c>
      <c r="C9" s="217">
        <f t="shared" si="3"/>
        <v>20905.525108370002</v>
      </c>
    </row>
    <row r="10" spans="1:8" s="164" customFormat="1" ht="12.75" hidden="1" outlineLevel="3" x14ac:dyDescent="0.2">
      <c r="A10" s="75" t="s">
        <v>52</v>
      </c>
      <c r="B10" s="131">
        <v>4.1098024500000001</v>
      </c>
      <c r="C10" s="131">
        <v>3.9599600300000004</v>
      </c>
    </row>
    <row r="11" spans="1:8" ht="12.75" hidden="1" outlineLevel="3" x14ac:dyDescent="0.2">
      <c r="A11" s="14" t="s">
        <v>161</v>
      </c>
      <c r="B11" s="90">
        <v>2523.1991677199999</v>
      </c>
      <c r="C11" s="90">
        <v>2407.7218186499999</v>
      </c>
      <c r="D11" s="112"/>
      <c r="E11" s="112"/>
      <c r="F11" s="112"/>
    </row>
    <row r="12" spans="1:8" ht="12.75" hidden="1" outlineLevel="3" x14ac:dyDescent="0.2">
      <c r="A12" s="14" t="s">
        <v>44</v>
      </c>
      <c r="B12" s="90">
        <v>1620.07918365</v>
      </c>
      <c r="C12" s="90">
        <v>1545.9342441700001</v>
      </c>
      <c r="D12" s="112"/>
      <c r="E12" s="112"/>
      <c r="F12" s="112"/>
    </row>
    <row r="13" spans="1:8" ht="12.75" hidden="1" outlineLevel="3" x14ac:dyDescent="0.2">
      <c r="A13" s="14" t="s">
        <v>72</v>
      </c>
      <c r="B13" s="90">
        <v>345.14499999999998</v>
      </c>
      <c r="C13" s="90">
        <v>349.12086349000003</v>
      </c>
      <c r="D13" s="112"/>
      <c r="E13" s="112"/>
      <c r="F13" s="112"/>
    </row>
    <row r="14" spans="1:8" ht="12.75" hidden="1" outlineLevel="3" x14ac:dyDescent="0.2">
      <c r="A14" s="14" t="s">
        <v>121</v>
      </c>
      <c r="B14" s="90">
        <v>62.49826307</v>
      </c>
      <c r="C14" s="90">
        <v>59.637952299999995</v>
      </c>
      <c r="D14" s="112"/>
      <c r="E14" s="112"/>
      <c r="F14" s="112"/>
    </row>
    <row r="15" spans="1:8" ht="12.75" hidden="1" outlineLevel="3" x14ac:dyDescent="0.2">
      <c r="A15" s="14" t="s">
        <v>178</v>
      </c>
      <c r="B15" s="90">
        <v>109.06488557</v>
      </c>
      <c r="C15" s="90">
        <v>104.07339539</v>
      </c>
      <c r="D15" s="112"/>
      <c r="E15" s="112"/>
      <c r="F15" s="112"/>
    </row>
    <row r="16" spans="1:8" ht="12.75" hidden="1" outlineLevel="3" x14ac:dyDescent="0.2">
      <c r="A16" s="14" t="s">
        <v>76</v>
      </c>
      <c r="B16" s="90">
        <v>135.41290332</v>
      </c>
      <c r="C16" s="90">
        <v>129.21556333000001</v>
      </c>
      <c r="D16" s="112"/>
      <c r="E16" s="112"/>
      <c r="F16" s="112"/>
    </row>
    <row r="17" spans="1:6" ht="12.75" hidden="1" outlineLevel="3" x14ac:dyDescent="0.2">
      <c r="A17" s="14" t="s">
        <v>142</v>
      </c>
      <c r="B17" s="90">
        <v>660.34998111000004</v>
      </c>
      <c r="C17" s="90">
        <v>630.12824267999997</v>
      </c>
      <c r="D17" s="112"/>
      <c r="E17" s="112"/>
      <c r="F17" s="112"/>
    </row>
    <row r="18" spans="1:6" ht="12.75" hidden="1" outlineLevel="3" x14ac:dyDescent="0.2">
      <c r="A18" s="14" t="s">
        <v>140</v>
      </c>
      <c r="B18" s="90">
        <v>43.704000390000004</v>
      </c>
      <c r="C18" s="90">
        <v>43.61200041</v>
      </c>
      <c r="D18" s="112"/>
      <c r="E18" s="112"/>
      <c r="F18" s="112"/>
    </row>
    <row r="19" spans="1:6" ht="12.75" hidden="1" outlineLevel="3" x14ac:dyDescent="0.2">
      <c r="A19" s="14" t="s">
        <v>132</v>
      </c>
      <c r="B19" s="90">
        <v>912.90555955000002</v>
      </c>
      <c r="C19" s="90">
        <v>1361.7694177999999</v>
      </c>
      <c r="D19" s="112"/>
      <c r="E19" s="112"/>
      <c r="F19" s="112"/>
    </row>
    <row r="20" spans="1:6" ht="12.75" hidden="1" outlineLevel="3" x14ac:dyDescent="0.2">
      <c r="A20" s="14" t="s">
        <v>0</v>
      </c>
      <c r="B20" s="90">
        <v>1807.3346098799998</v>
      </c>
      <c r="C20" s="90">
        <v>1445.0125473599999</v>
      </c>
      <c r="D20" s="112"/>
      <c r="E20" s="112"/>
      <c r="F20" s="112"/>
    </row>
    <row r="21" spans="1:6" ht="12.75" hidden="1" outlineLevel="3" x14ac:dyDescent="0.2">
      <c r="A21" s="14" t="s">
        <v>86</v>
      </c>
      <c r="B21" s="90">
        <v>160.20832754</v>
      </c>
      <c r="C21" s="90">
        <v>160.19879316999999</v>
      </c>
      <c r="D21" s="112"/>
      <c r="E21" s="112"/>
      <c r="F21" s="112"/>
    </row>
    <row r="22" spans="1:6" ht="12.75" hidden="1" outlineLevel="3" x14ac:dyDescent="0.2">
      <c r="A22" s="14" t="s">
        <v>152</v>
      </c>
      <c r="B22" s="90">
        <v>6676.2232943399995</v>
      </c>
      <c r="C22" s="90">
        <v>6374.3339652100003</v>
      </c>
      <c r="D22" s="112"/>
      <c r="E22" s="112"/>
      <c r="F22" s="112"/>
    </row>
    <row r="23" spans="1:6" ht="12.75" hidden="1" outlineLevel="3" x14ac:dyDescent="0.2">
      <c r="A23" s="14" t="s">
        <v>39</v>
      </c>
      <c r="B23" s="90">
        <v>0</v>
      </c>
      <c r="C23" s="90">
        <v>1.9879317400000001</v>
      </c>
      <c r="D23" s="112"/>
      <c r="E23" s="112"/>
      <c r="F23" s="112"/>
    </row>
    <row r="24" spans="1:6" ht="12.75" hidden="1" outlineLevel="3" x14ac:dyDescent="0.2">
      <c r="A24" s="14" t="s">
        <v>28</v>
      </c>
      <c r="B24" s="90">
        <v>1129.1352861099999</v>
      </c>
      <c r="C24" s="90">
        <v>1077.45900495</v>
      </c>
      <c r="D24" s="112"/>
      <c r="E24" s="112"/>
      <c r="F24" s="112"/>
    </row>
    <row r="25" spans="1:6" ht="12.75" hidden="1" outlineLevel="3" x14ac:dyDescent="0.2">
      <c r="A25" s="14" t="s">
        <v>109</v>
      </c>
      <c r="B25" s="90">
        <v>2025.9766530700001</v>
      </c>
      <c r="C25" s="90">
        <v>1933.2553109400001</v>
      </c>
      <c r="D25" s="112"/>
      <c r="E25" s="112"/>
      <c r="F25" s="112"/>
    </row>
    <row r="26" spans="1:6" ht="12.75" hidden="1" outlineLevel="3" x14ac:dyDescent="0.2">
      <c r="A26" s="14" t="s">
        <v>169</v>
      </c>
      <c r="B26" s="90">
        <v>1304.18033797</v>
      </c>
      <c r="C26" s="90">
        <v>1244.4929022599999</v>
      </c>
      <c r="D26" s="112"/>
      <c r="E26" s="112"/>
      <c r="F26" s="112"/>
    </row>
    <row r="27" spans="1:6" ht="12.75" hidden="1" outlineLevel="3" x14ac:dyDescent="0.2">
      <c r="A27" s="14" t="s">
        <v>56</v>
      </c>
      <c r="B27" s="90">
        <v>1536.3905927800001</v>
      </c>
      <c r="C27" s="90">
        <v>2033.6111944899999</v>
      </c>
      <c r="D27" s="112"/>
      <c r="E27" s="112"/>
      <c r="F27" s="112"/>
    </row>
    <row r="28" spans="1:6" ht="12.75" outlineLevel="2" collapsed="1" x14ac:dyDescent="0.2">
      <c r="A28" s="119" t="s">
        <v>8</v>
      </c>
      <c r="B28" s="123">
        <f t="shared" ref="B28:C28" si="4">SUM(B$29:B$29)</f>
        <v>110.20737257</v>
      </c>
      <c r="C28" s="123">
        <f t="shared" si="4"/>
        <v>105.16359506000001</v>
      </c>
      <c r="D28" s="112"/>
      <c r="E28" s="112"/>
      <c r="F28" s="112"/>
    </row>
    <row r="29" spans="1:6" ht="12.75" hidden="1" outlineLevel="3" x14ac:dyDescent="0.2">
      <c r="A29" s="14" t="s">
        <v>97</v>
      </c>
      <c r="B29" s="90">
        <v>110.20737257</v>
      </c>
      <c r="C29" s="90">
        <v>105.16359506000001</v>
      </c>
      <c r="D29" s="112"/>
      <c r="E29" s="112"/>
      <c r="F29" s="112"/>
    </row>
    <row r="30" spans="1:6" ht="15" outlineLevel="1" x14ac:dyDescent="0.2">
      <c r="A30" s="265" t="s">
        <v>80</v>
      </c>
      <c r="B30" s="266">
        <f t="shared" ref="B30:C30" si="5">B$31+B$38+B$44+B$46+B$50</f>
        <v>34409.859857260002</v>
      </c>
      <c r="C30" s="266">
        <f t="shared" si="5"/>
        <v>34331.948822760001</v>
      </c>
      <c r="D30" s="112"/>
      <c r="E30" s="112"/>
      <c r="F30" s="112"/>
    </row>
    <row r="31" spans="1:6" ht="12.75" outlineLevel="2" collapsed="1" x14ac:dyDescent="0.2">
      <c r="A31" s="119" t="s">
        <v>143</v>
      </c>
      <c r="B31" s="123">
        <f t="shared" ref="B31:C31" si="6">SUM(B$32:B$37)</f>
        <v>14042.87642853</v>
      </c>
      <c r="C31" s="123">
        <f t="shared" si="6"/>
        <v>13972.778778870001</v>
      </c>
      <c r="D31" s="112"/>
      <c r="E31" s="112"/>
      <c r="F31" s="112"/>
    </row>
    <row r="32" spans="1:6" ht="12.75" hidden="1" outlineLevel="3" x14ac:dyDescent="0.2">
      <c r="A32" s="14" t="s">
        <v>29</v>
      </c>
      <c r="B32" s="90">
        <v>2414.6460216999999</v>
      </c>
      <c r="C32" s="90">
        <v>2409.5630227899996</v>
      </c>
      <c r="D32" s="112"/>
      <c r="E32" s="112"/>
      <c r="F32" s="112"/>
    </row>
    <row r="33" spans="1:6" ht="12.75" hidden="1" outlineLevel="3" x14ac:dyDescent="0.2">
      <c r="A33" s="14" t="s">
        <v>98</v>
      </c>
      <c r="B33" s="90">
        <v>582.19864380000001</v>
      </c>
      <c r="C33" s="90">
        <v>584.31726916000002</v>
      </c>
      <c r="D33" s="112"/>
      <c r="E33" s="112"/>
      <c r="F33" s="112"/>
    </row>
    <row r="34" spans="1:6" ht="12.75" hidden="1" outlineLevel="3" x14ac:dyDescent="0.2">
      <c r="A34" s="14" t="s">
        <v>77</v>
      </c>
      <c r="B34" s="90">
        <v>505.68587043000002</v>
      </c>
      <c r="C34" s="90">
        <v>504.62136628000002</v>
      </c>
      <c r="D34" s="112"/>
      <c r="E34" s="112"/>
      <c r="F34" s="112"/>
    </row>
    <row r="35" spans="1:6" ht="12.75" hidden="1" outlineLevel="3" x14ac:dyDescent="0.2">
      <c r="A35" s="14" t="s">
        <v>66</v>
      </c>
      <c r="B35" s="90">
        <v>5197.6524570500005</v>
      </c>
      <c r="C35" s="90">
        <v>5151.7600066999994</v>
      </c>
      <c r="D35" s="112"/>
      <c r="E35" s="112"/>
      <c r="F35" s="112"/>
    </row>
    <row r="36" spans="1:6" ht="12.75" hidden="1" outlineLevel="3" x14ac:dyDescent="0.2">
      <c r="A36" s="14" t="s">
        <v>94</v>
      </c>
      <c r="B36" s="90">
        <v>5341.8389230500006</v>
      </c>
      <c r="C36" s="90">
        <v>5321.6626014400008</v>
      </c>
      <c r="D36" s="112"/>
      <c r="E36" s="112"/>
      <c r="F36" s="112"/>
    </row>
    <row r="37" spans="1:6" ht="12.75" hidden="1" outlineLevel="3" x14ac:dyDescent="0.2">
      <c r="A37" s="14" t="s">
        <v>23</v>
      </c>
      <c r="B37" s="90">
        <v>0.85451250000000001</v>
      </c>
      <c r="C37" s="90">
        <v>0.85451250000000001</v>
      </c>
      <c r="D37" s="112"/>
      <c r="E37" s="112"/>
      <c r="F37" s="112"/>
    </row>
    <row r="38" spans="1:6" ht="12.75" outlineLevel="2" collapsed="1" x14ac:dyDescent="0.2">
      <c r="A38" s="119" t="s">
        <v>4</v>
      </c>
      <c r="B38" s="123">
        <f t="shared" ref="B38:C38" si="7">SUM(B$39:B$43)</f>
        <v>1362.81742308</v>
      </c>
      <c r="C38" s="123">
        <f t="shared" si="7"/>
        <v>1361.4314528300001</v>
      </c>
      <c r="D38" s="112"/>
      <c r="E38" s="112"/>
      <c r="F38" s="112"/>
    </row>
    <row r="39" spans="1:6" ht="12.75" hidden="1" outlineLevel="3" x14ac:dyDescent="0.2">
      <c r="A39" s="14" t="s">
        <v>103</v>
      </c>
      <c r="B39" s="90">
        <v>288.07592722000004</v>
      </c>
      <c r="C39" s="90">
        <v>283.98775449999999</v>
      </c>
      <c r="D39" s="112"/>
      <c r="E39" s="112"/>
      <c r="F39" s="112"/>
    </row>
    <row r="40" spans="1:6" ht="12.75" hidden="1" outlineLevel="3" x14ac:dyDescent="0.2">
      <c r="A40" s="14" t="s">
        <v>36</v>
      </c>
      <c r="B40" s="90">
        <v>226.16820202999997</v>
      </c>
      <c r="C40" s="90">
        <v>225.69210213000002</v>
      </c>
      <c r="D40" s="112"/>
      <c r="E40" s="112"/>
      <c r="F40" s="112"/>
    </row>
    <row r="41" spans="1:6" ht="12.75" hidden="1" outlineLevel="3" x14ac:dyDescent="0.2">
      <c r="A41" s="14" t="s">
        <v>9</v>
      </c>
      <c r="B41" s="90">
        <v>605.85586000000001</v>
      </c>
      <c r="C41" s="90">
        <v>605.85586000000001</v>
      </c>
      <c r="D41" s="112"/>
      <c r="E41" s="112"/>
      <c r="F41" s="112"/>
    </row>
    <row r="42" spans="1:6" ht="12.75" hidden="1" outlineLevel="3" x14ac:dyDescent="0.2">
      <c r="A42" s="14" t="s">
        <v>99</v>
      </c>
      <c r="B42" s="90">
        <v>9.021997429999999</v>
      </c>
      <c r="C42" s="90">
        <v>9.021997429999999</v>
      </c>
      <c r="D42" s="112"/>
      <c r="E42" s="112"/>
      <c r="F42" s="112"/>
    </row>
    <row r="43" spans="1:6" ht="12.75" hidden="1" outlineLevel="3" x14ac:dyDescent="0.2">
      <c r="A43" s="14" t="s">
        <v>105</v>
      </c>
      <c r="B43" s="90">
        <v>233.69543640000001</v>
      </c>
      <c r="C43" s="90">
        <v>236.87373876999999</v>
      </c>
      <c r="D43" s="112"/>
      <c r="E43" s="112"/>
      <c r="F43" s="112"/>
    </row>
    <row r="44" spans="1:6" ht="25.5" outlineLevel="2" collapsed="1" x14ac:dyDescent="0.2">
      <c r="A44" s="249" t="s">
        <v>22</v>
      </c>
      <c r="B44" s="123">
        <f t="shared" ref="B44:C44" si="8">SUM(B$45:B$45)</f>
        <v>5.5863759999999998E-2</v>
      </c>
      <c r="C44" s="123">
        <f t="shared" si="8"/>
        <v>5.5746169999999998E-2</v>
      </c>
      <c r="D44" s="112"/>
      <c r="E44" s="112"/>
      <c r="F44" s="112"/>
    </row>
    <row r="45" spans="1:6" ht="12.75" hidden="1" outlineLevel="3" x14ac:dyDescent="0.2">
      <c r="A45" s="14" t="s">
        <v>75</v>
      </c>
      <c r="B45" s="90">
        <v>5.5863759999999998E-2</v>
      </c>
      <c r="C45" s="90">
        <v>5.5746169999999998E-2</v>
      </c>
      <c r="D45" s="112"/>
      <c r="E45" s="112"/>
      <c r="F45" s="112"/>
    </row>
    <row r="46" spans="1:6" ht="12.75" outlineLevel="2" collapsed="1" x14ac:dyDescent="0.2">
      <c r="A46" s="119" t="s">
        <v>144</v>
      </c>
      <c r="B46" s="123">
        <f t="shared" ref="B46:C46" si="9">SUM(B$47:B$49)</f>
        <v>17302.433000000001</v>
      </c>
      <c r="C46" s="123">
        <f t="shared" si="9"/>
        <v>17302.433000000001</v>
      </c>
      <c r="D46" s="112"/>
      <c r="E46" s="112"/>
      <c r="F46" s="112"/>
    </row>
    <row r="47" spans="1:6" ht="12.75" hidden="1" outlineLevel="3" x14ac:dyDescent="0.2">
      <c r="A47" s="14" t="s">
        <v>120</v>
      </c>
      <c r="B47" s="90">
        <v>3000</v>
      </c>
      <c r="C47" s="90">
        <v>3000</v>
      </c>
      <c r="D47" s="112"/>
      <c r="E47" s="112"/>
      <c r="F47" s="112"/>
    </row>
    <row r="48" spans="1:6" ht="12.75" hidden="1" outlineLevel="3" x14ac:dyDescent="0.2">
      <c r="A48" s="14" t="s">
        <v>122</v>
      </c>
      <c r="B48" s="90">
        <v>1000</v>
      </c>
      <c r="C48" s="90">
        <v>1000</v>
      </c>
      <c r="D48" s="112"/>
      <c r="E48" s="112"/>
      <c r="F48" s="112"/>
    </row>
    <row r="49" spans="1:6" ht="12.75" hidden="1" outlineLevel="3" x14ac:dyDescent="0.2">
      <c r="A49" s="14" t="s">
        <v>126</v>
      </c>
      <c r="B49" s="90">
        <v>13302.433000000001</v>
      </c>
      <c r="C49" s="90">
        <v>13302.433000000001</v>
      </c>
      <c r="D49" s="112"/>
      <c r="E49" s="112"/>
      <c r="F49" s="112"/>
    </row>
    <row r="50" spans="1:6" ht="12.75" outlineLevel="2" collapsed="1" x14ac:dyDescent="0.2">
      <c r="A50" s="119" t="s">
        <v>6</v>
      </c>
      <c r="B50" s="123">
        <f t="shared" ref="B50:C50" si="10">SUM(B$51:B$51)</f>
        <v>1701.67714189</v>
      </c>
      <c r="C50" s="123">
        <f t="shared" si="10"/>
        <v>1695.2498448900001</v>
      </c>
      <c r="D50" s="112"/>
      <c r="E50" s="112"/>
      <c r="F50" s="112"/>
    </row>
    <row r="51" spans="1:6" ht="12.75" hidden="1" outlineLevel="3" x14ac:dyDescent="0.2">
      <c r="A51" s="14" t="s">
        <v>94</v>
      </c>
      <c r="B51" s="90">
        <v>1701.67714189</v>
      </c>
      <c r="C51" s="90">
        <v>1695.2498448900001</v>
      </c>
      <c r="D51" s="112"/>
      <c r="E51" s="112"/>
      <c r="F51" s="112"/>
    </row>
    <row r="52" spans="1:6" ht="15" x14ac:dyDescent="0.2">
      <c r="A52" s="263" t="s">
        <v>114</v>
      </c>
      <c r="B52" s="264">
        <f t="shared" ref="B52:C52" si="11">B$53+B$68</f>
        <v>9912.5810836100009</v>
      </c>
      <c r="C52" s="264">
        <f t="shared" si="11"/>
        <v>10067.65439577</v>
      </c>
      <c r="D52" s="112"/>
      <c r="E52" s="112"/>
      <c r="F52" s="112"/>
    </row>
    <row r="53" spans="1:6" ht="15" outlineLevel="1" x14ac:dyDescent="0.2">
      <c r="A53" s="265" t="s">
        <v>50</v>
      </c>
      <c r="B53" s="266">
        <f t="shared" ref="B53:C53" si="12">B$54+B$62+B$66</f>
        <v>894.1191053</v>
      </c>
      <c r="C53" s="266">
        <f t="shared" si="12"/>
        <v>840.90496744000006</v>
      </c>
      <c r="D53" s="112"/>
      <c r="E53" s="112"/>
      <c r="F53" s="112"/>
    </row>
    <row r="54" spans="1:6" ht="12.75" outlineLevel="2" collapsed="1" x14ac:dyDescent="0.2">
      <c r="A54" s="119" t="s">
        <v>130</v>
      </c>
      <c r="B54" s="123">
        <f t="shared" ref="B54:C54" si="13">SUM(B$55:B$61)</f>
        <v>683.31482616000005</v>
      </c>
      <c r="C54" s="123">
        <f t="shared" si="13"/>
        <v>652.04207309000003</v>
      </c>
      <c r="D54" s="112"/>
      <c r="E54" s="112"/>
      <c r="F54" s="112"/>
    </row>
    <row r="55" spans="1:6" ht="12.75" hidden="1" outlineLevel="3" x14ac:dyDescent="0.2">
      <c r="A55" s="14" t="s">
        <v>154</v>
      </c>
      <c r="B55" s="90">
        <v>4.8332000000000003E-4</v>
      </c>
      <c r="C55" s="90">
        <v>4.6119999999999999E-4</v>
      </c>
      <c r="D55" s="112"/>
      <c r="E55" s="112"/>
      <c r="F55" s="112"/>
    </row>
    <row r="56" spans="1:6" ht="12.75" hidden="1" outlineLevel="3" x14ac:dyDescent="0.2">
      <c r="A56" s="14" t="s">
        <v>46</v>
      </c>
      <c r="B56" s="90">
        <v>41.665508710000005</v>
      </c>
      <c r="C56" s="90">
        <v>39.758634870000002</v>
      </c>
      <c r="D56" s="112"/>
      <c r="E56" s="112"/>
      <c r="F56" s="112"/>
    </row>
    <row r="57" spans="1:6" ht="12.75" hidden="1" outlineLevel="3" x14ac:dyDescent="0.2">
      <c r="A57" s="14" t="s">
        <v>51</v>
      </c>
      <c r="B57" s="90">
        <v>124.99652612999999</v>
      </c>
      <c r="C57" s="90">
        <v>119.27590461</v>
      </c>
      <c r="D57" s="112"/>
      <c r="E57" s="112"/>
      <c r="F57" s="112"/>
    </row>
    <row r="58" spans="1:6" ht="12.75" hidden="1" outlineLevel="3" x14ac:dyDescent="0.2">
      <c r="A58" s="14" t="s">
        <v>180</v>
      </c>
      <c r="B58" s="90">
        <v>133.32962783000002</v>
      </c>
      <c r="C58" s="90">
        <v>127.22763161</v>
      </c>
      <c r="D58" s="112"/>
      <c r="E58" s="112"/>
      <c r="F58" s="112"/>
    </row>
    <row r="59" spans="1:6" ht="12.75" hidden="1" outlineLevel="3" x14ac:dyDescent="0.2">
      <c r="A59" s="14" t="s">
        <v>146</v>
      </c>
      <c r="B59" s="90">
        <v>199.99444182000002</v>
      </c>
      <c r="C59" s="90">
        <v>190.84144737</v>
      </c>
      <c r="D59" s="112"/>
      <c r="E59" s="112"/>
      <c r="F59" s="112"/>
    </row>
    <row r="60" spans="1:6" ht="12.75" hidden="1" outlineLevel="3" x14ac:dyDescent="0.2">
      <c r="A60" s="14" t="s">
        <v>41</v>
      </c>
      <c r="B60" s="90">
        <v>10.41637718</v>
      </c>
      <c r="C60" s="90">
        <v>9.9396587199999988</v>
      </c>
      <c r="D60" s="112"/>
      <c r="E60" s="112"/>
      <c r="F60" s="112"/>
    </row>
    <row r="61" spans="1:6" ht="12.75" hidden="1" outlineLevel="3" x14ac:dyDescent="0.2">
      <c r="A61" s="14" t="s">
        <v>177</v>
      </c>
      <c r="B61" s="90">
        <v>172.91186116999998</v>
      </c>
      <c r="C61" s="90">
        <v>164.99833470999999</v>
      </c>
      <c r="D61" s="112"/>
      <c r="E61" s="112"/>
      <c r="F61" s="112"/>
    </row>
    <row r="62" spans="1:6" ht="12.75" outlineLevel="2" collapsed="1" x14ac:dyDescent="0.2">
      <c r="A62" s="119" t="s">
        <v>8</v>
      </c>
      <c r="B62" s="123">
        <f t="shared" ref="B62:C62" si="14">SUM(B$63:B$65)</f>
        <v>210.76450316</v>
      </c>
      <c r="C62" s="123">
        <f t="shared" si="14"/>
        <v>188.82493877000002</v>
      </c>
      <c r="D62" s="112"/>
      <c r="E62" s="112"/>
      <c r="F62" s="112"/>
    </row>
    <row r="63" spans="1:6" ht="12.75" hidden="1" outlineLevel="3" x14ac:dyDescent="0.2">
      <c r="A63" s="14" t="s">
        <v>10</v>
      </c>
      <c r="B63" s="90">
        <v>43.748784149999999</v>
      </c>
      <c r="C63" s="90">
        <v>31.30992496</v>
      </c>
      <c r="D63" s="112"/>
      <c r="E63" s="112"/>
      <c r="F63" s="112"/>
    </row>
    <row r="64" spans="1:6" ht="12.75" hidden="1" outlineLevel="3" x14ac:dyDescent="0.2">
      <c r="A64" s="14" t="s">
        <v>107</v>
      </c>
      <c r="B64" s="90">
        <v>160.82312705000001</v>
      </c>
      <c r="C64" s="90">
        <v>151.97190775000001</v>
      </c>
      <c r="D64" s="112"/>
      <c r="E64" s="112"/>
      <c r="F64" s="112"/>
    </row>
    <row r="65" spans="1:6" ht="12.75" hidden="1" outlineLevel="3" x14ac:dyDescent="0.2">
      <c r="A65" s="14" t="s">
        <v>30</v>
      </c>
      <c r="B65" s="90">
        <v>6.1925919599999997</v>
      </c>
      <c r="C65" s="90">
        <v>5.5431060600000004</v>
      </c>
      <c r="D65" s="112"/>
      <c r="E65" s="112"/>
      <c r="F65" s="112"/>
    </row>
    <row r="66" spans="1:6" ht="12.75" outlineLevel="2" collapsed="1" x14ac:dyDescent="0.2">
      <c r="A66" s="119" t="s">
        <v>133</v>
      </c>
      <c r="B66" s="123">
        <f t="shared" ref="B66:C66" si="15">SUM(B$67:B$67)</f>
        <v>3.9775979999999996E-2</v>
      </c>
      <c r="C66" s="123">
        <f t="shared" si="15"/>
        <v>3.7955579999999996E-2</v>
      </c>
      <c r="D66" s="112"/>
      <c r="E66" s="112"/>
      <c r="F66" s="112"/>
    </row>
    <row r="67" spans="1:6" ht="12.75" hidden="1" outlineLevel="3" x14ac:dyDescent="0.2">
      <c r="A67" s="14" t="s">
        <v>175</v>
      </c>
      <c r="B67" s="90">
        <v>3.9775979999999996E-2</v>
      </c>
      <c r="C67" s="90">
        <v>3.7955579999999996E-2</v>
      </c>
      <c r="D67" s="112"/>
      <c r="E67" s="112"/>
      <c r="F67" s="112"/>
    </row>
    <row r="68" spans="1:6" ht="15" outlineLevel="1" x14ac:dyDescent="0.2">
      <c r="A68" s="265" t="s">
        <v>80</v>
      </c>
      <c r="B68" s="266">
        <f t="shared" ref="B68:C68" si="16">B$69+B$74+B$76+B$85+B$86</f>
        <v>9018.4619783100006</v>
      </c>
      <c r="C68" s="266">
        <f t="shared" si="16"/>
        <v>9226.7494283300002</v>
      </c>
      <c r="D68" s="112"/>
      <c r="E68" s="112"/>
      <c r="F68" s="112"/>
    </row>
    <row r="69" spans="1:6" ht="12.75" outlineLevel="2" collapsed="1" x14ac:dyDescent="0.2">
      <c r="A69" s="119" t="s">
        <v>143</v>
      </c>
      <c r="B69" s="123">
        <f t="shared" ref="B69:C69" si="17">SUM(B$70:B$73)</f>
        <v>5867.9120508099995</v>
      </c>
      <c r="C69" s="123">
        <f t="shared" si="17"/>
        <v>6101.1788171600001</v>
      </c>
      <c r="D69" s="112"/>
      <c r="E69" s="112"/>
      <c r="F69" s="112"/>
    </row>
    <row r="70" spans="1:6" ht="12.75" hidden="1" outlineLevel="3" x14ac:dyDescent="0.2">
      <c r="A70" s="14" t="s">
        <v>11</v>
      </c>
      <c r="B70" s="90">
        <v>19.026070100000002</v>
      </c>
      <c r="C70" s="90">
        <v>19.0036451</v>
      </c>
      <c r="D70" s="112"/>
      <c r="E70" s="112"/>
      <c r="F70" s="112"/>
    </row>
    <row r="71" spans="1:6" ht="12.75" hidden="1" outlineLevel="3" x14ac:dyDescent="0.2">
      <c r="A71" s="14" t="s">
        <v>98</v>
      </c>
      <c r="B71" s="90">
        <v>127.08577197</v>
      </c>
      <c r="C71" s="90">
        <v>378.43726812</v>
      </c>
      <c r="D71" s="112"/>
      <c r="E71" s="112"/>
      <c r="F71" s="112"/>
    </row>
    <row r="72" spans="1:6" ht="12.75" hidden="1" outlineLevel="3" x14ac:dyDescent="0.2">
      <c r="A72" s="14" t="s">
        <v>66</v>
      </c>
      <c r="B72" s="90">
        <v>392.44671814999998</v>
      </c>
      <c r="C72" s="90">
        <v>394.51357701000001</v>
      </c>
      <c r="D72" s="112"/>
      <c r="E72" s="112"/>
      <c r="F72" s="112"/>
    </row>
    <row r="73" spans="1:6" ht="12.75" hidden="1" outlineLevel="3" x14ac:dyDescent="0.2">
      <c r="A73" s="14" t="s">
        <v>94</v>
      </c>
      <c r="B73" s="90">
        <v>5329.3534905899996</v>
      </c>
      <c r="C73" s="90">
        <v>5309.2243269300006</v>
      </c>
      <c r="D73" s="112"/>
      <c r="E73" s="112"/>
      <c r="F73" s="112"/>
    </row>
    <row r="74" spans="1:6" ht="12.75" outlineLevel="2" collapsed="1" x14ac:dyDescent="0.2">
      <c r="A74" s="119" t="s">
        <v>4</v>
      </c>
      <c r="B74" s="123">
        <f t="shared" ref="B74:C74" si="18">SUM(B$75:B$75)</f>
        <v>194.95570663999999</v>
      </c>
      <c r="C74" s="123">
        <f t="shared" si="18"/>
        <v>170.58624330000001</v>
      </c>
      <c r="D74" s="112"/>
      <c r="E74" s="112"/>
      <c r="F74" s="112"/>
    </row>
    <row r="75" spans="1:6" ht="12.75" hidden="1" outlineLevel="3" x14ac:dyDescent="0.2">
      <c r="A75" s="14" t="s">
        <v>103</v>
      </c>
      <c r="B75" s="90">
        <v>194.95570663999999</v>
      </c>
      <c r="C75" s="90">
        <v>170.58624330000001</v>
      </c>
      <c r="D75" s="112"/>
      <c r="E75" s="112"/>
      <c r="F75" s="112"/>
    </row>
    <row r="76" spans="1:6" ht="25.5" outlineLevel="2" collapsed="1" x14ac:dyDescent="0.2">
      <c r="A76" s="249" t="s">
        <v>22</v>
      </c>
      <c r="B76" s="123">
        <f t="shared" ref="B76:C76" si="19">SUM(B$77:B$84)</f>
        <v>2842.7356019300005</v>
      </c>
      <c r="C76" s="123">
        <f t="shared" si="19"/>
        <v>2842.5520200800001</v>
      </c>
      <c r="D76" s="112"/>
      <c r="E76" s="112"/>
      <c r="F76" s="112"/>
    </row>
    <row r="77" spans="1:6" ht="12.75" hidden="1" outlineLevel="3" x14ac:dyDescent="0.2">
      <c r="A77" s="14" t="s">
        <v>65</v>
      </c>
      <c r="B77" s="90">
        <v>40.773885349999993</v>
      </c>
      <c r="C77" s="90">
        <v>40.68805347</v>
      </c>
      <c r="D77" s="112"/>
      <c r="E77" s="112"/>
      <c r="F77" s="112"/>
    </row>
    <row r="78" spans="1:6" ht="12.75" hidden="1" outlineLevel="3" x14ac:dyDescent="0.2">
      <c r="A78" s="14" t="s">
        <v>137</v>
      </c>
      <c r="B78" s="90">
        <v>100.8</v>
      </c>
      <c r="C78" s="90">
        <v>100.8</v>
      </c>
      <c r="D78" s="112"/>
      <c r="E78" s="112"/>
      <c r="F78" s="112"/>
    </row>
    <row r="79" spans="1:6" ht="12.75" hidden="1" outlineLevel="3" x14ac:dyDescent="0.2">
      <c r="A79" s="14" t="s">
        <v>123</v>
      </c>
      <c r="B79" s="90">
        <v>46.435500139999995</v>
      </c>
      <c r="C79" s="90">
        <v>46.33775017</v>
      </c>
      <c r="D79" s="112"/>
      <c r="E79" s="112"/>
      <c r="F79" s="112"/>
    </row>
    <row r="80" spans="1:6" ht="12.75" hidden="1" outlineLevel="3" x14ac:dyDescent="0.2">
      <c r="A80" s="14" t="s">
        <v>155</v>
      </c>
      <c r="B80" s="90">
        <v>500</v>
      </c>
      <c r="C80" s="90">
        <v>500</v>
      </c>
      <c r="D80" s="112"/>
      <c r="E80" s="112"/>
      <c r="F80" s="112"/>
    </row>
    <row r="81" spans="1:6" ht="12.75" hidden="1" outlineLevel="3" x14ac:dyDescent="0.2">
      <c r="A81" s="14" t="s">
        <v>70</v>
      </c>
      <c r="B81" s="90">
        <v>72.08</v>
      </c>
      <c r="C81" s="90">
        <v>72.08</v>
      </c>
      <c r="D81" s="112"/>
      <c r="E81" s="112"/>
      <c r="F81" s="112"/>
    </row>
    <row r="82" spans="1:6" ht="12.75" hidden="1" outlineLevel="3" x14ac:dyDescent="0.2">
      <c r="A82" s="14" t="s">
        <v>73</v>
      </c>
      <c r="B82" s="90">
        <v>1552.1238949999999</v>
      </c>
      <c r="C82" s="90">
        <v>1552.1238949999999</v>
      </c>
      <c r="D82" s="112"/>
      <c r="E82" s="112"/>
      <c r="F82" s="112"/>
    </row>
    <row r="83" spans="1:6" ht="12.75" hidden="1" outlineLevel="3" x14ac:dyDescent="0.2">
      <c r="A83" s="14" t="s">
        <v>160</v>
      </c>
      <c r="B83" s="90">
        <v>163.09375</v>
      </c>
      <c r="C83" s="90">
        <v>163.09375</v>
      </c>
      <c r="D83" s="112"/>
      <c r="E83" s="112"/>
      <c r="F83" s="112"/>
    </row>
    <row r="84" spans="1:6" ht="12.75" hidden="1" outlineLevel="3" x14ac:dyDescent="0.2">
      <c r="A84" s="14" t="s">
        <v>31</v>
      </c>
      <c r="B84" s="90">
        <v>367.42857144000004</v>
      </c>
      <c r="C84" s="90">
        <v>367.42857144000004</v>
      </c>
      <c r="D84" s="112"/>
      <c r="E84" s="112"/>
      <c r="F84" s="112"/>
    </row>
    <row r="85" spans="1:6" ht="12.75" outlineLevel="2" x14ac:dyDescent="0.2">
      <c r="A85" s="119" t="s">
        <v>144</v>
      </c>
      <c r="B85" s="123"/>
      <c r="C85" s="123"/>
      <c r="D85" s="112"/>
      <c r="E85" s="112"/>
      <c r="F85" s="112"/>
    </row>
    <row r="86" spans="1:6" ht="12.75" outlineLevel="2" collapsed="1" x14ac:dyDescent="0.2">
      <c r="A86" s="119" t="s">
        <v>6</v>
      </c>
      <c r="B86" s="123">
        <f t="shared" ref="B86:C86" si="20">SUM(B$87:B$87)</f>
        <v>112.85861892999999</v>
      </c>
      <c r="C86" s="123">
        <f t="shared" si="20"/>
        <v>112.43234778999999</v>
      </c>
      <c r="D86" s="112"/>
      <c r="E86" s="112"/>
      <c r="F86" s="112"/>
    </row>
    <row r="87" spans="1:6" ht="12.75" hidden="1" outlineLevel="3" x14ac:dyDescent="0.2">
      <c r="A87" s="14" t="s">
        <v>94</v>
      </c>
      <c r="B87" s="90">
        <v>112.85861892999999</v>
      </c>
      <c r="C87" s="90">
        <v>112.43234778999999</v>
      </c>
      <c r="D87" s="112"/>
      <c r="E87" s="112"/>
      <c r="F87" s="112"/>
    </row>
    <row r="88" spans="1:6" x14ac:dyDescent="0.2">
      <c r="B88" s="126"/>
      <c r="C88" s="126"/>
      <c r="D88" s="112"/>
      <c r="E88" s="112"/>
      <c r="F88" s="112"/>
    </row>
    <row r="89" spans="1:6" x14ac:dyDescent="0.2">
      <c r="B89" s="126"/>
      <c r="C89" s="126"/>
      <c r="D89" s="112"/>
      <c r="E89" s="112"/>
      <c r="F89" s="112"/>
    </row>
    <row r="90" spans="1:6" x14ac:dyDescent="0.2">
      <c r="B90" s="126"/>
      <c r="C90" s="126"/>
      <c r="D90" s="112"/>
      <c r="E90" s="112"/>
      <c r="F90" s="112"/>
    </row>
    <row r="91" spans="1:6" x14ac:dyDescent="0.2">
      <c r="B91" s="126"/>
      <c r="C91" s="126"/>
      <c r="D91" s="112"/>
      <c r="E91" s="112"/>
      <c r="F91" s="112"/>
    </row>
    <row r="92" spans="1:6" x14ac:dyDescent="0.2">
      <c r="B92" s="126"/>
      <c r="C92" s="126"/>
      <c r="D92" s="112"/>
      <c r="E92" s="112"/>
      <c r="F92" s="112"/>
    </row>
    <row r="93" spans="1:6" x14ac:dyDescent="0.2">
      <c r="B93" s="126"/>
      <c r="C93" s="126"/>
      <c r="D93" s="112"/>
      <c r="E93" s="112"/>
      <c r="F93" s="112"/>
    </row>
    <row r="94" spans="1:6" x14ac:dyDescent="0.2">
      <c r="B94" s="126"/>
      <c r="C94" s="126"/>
      <c r="D94" s="112"/>
      <c r="E94" s="112"/>
      <c r="F94" s="112"/>
    </row>
    <row r="95" spans="1:6" x14ac:dyDescent="0.2">
      <c r="B95" s="126"/>
      <c r="C95" s="126"/>
      <c r="D95" s="112"/>
      <c r="E95" s="112"/>
      <c r="F95" s="112"/>
    </row>
    <row r="96" spans="1:6" x14ac:dyDescent="0.2">
      <c r="B96" s="126"/>
      <c r="C96" s="126"/>
      <c r="D96" s="112"/>
      <c r="E96" s="112"/>
      <c r="F96" s="112"/>
    </row>
    <row r="97" spans="2:6" x14ac:dyDescent="0.2">
      <c r="B97" s="126"/>
      <c r="C97" s="126"/>
      <c r="D97" s="112"/>
      <c r="E97" s="112"/>
      <c r="F97" s="112"/>
    </row>
    <row r="98" spans="2:6" x14ac:dyDescent="0.2">
      <c r="B98" s="126"/>
      <c r="C98" s="126"/>
      <c r="D98" s="112"/>
      <c r="E98" s="112"/>
      <c r="F98" s="112"/>
    </row>
    <row r="99" spans="2:6" x14ac:dyDescent="0.2">
      <c r="B99" s="126"/>
      <c r="C99" s="126"/>
      <c r="D99" s="112"/>
      <c r="E99" s="112"/>
      <c r="F99" s="112"/>
    </row>
    <row r="100" spans="2:6" x14ac:dyDescent="0.2">
      <c r="B100" s="126"/>
      <c r="C100" s="126"/>
      <c r="D100" s="112"/>
      <c r="E100" s="112"/>
      <c r="F100" s="112"/>
    </row>
    <row r="101" spans="2:6" x14ac:dyDescent="0.2">
      <c r="B101" s="126"/>
      <c r="C101" s="126"/>
      <c r="D101" s="112"/>
      <c r="E101" s="112"/>
      <c r="F101" s="112"/>
    </row>
    <row r="102" spans="2:6" x14ac:dyDescent="0.2">
      <c r="B102" s="126"/>
      <c r="C102" s="126"/>
      <c r="D102" s="112"/>
      <c r="E102" s="112"/>
      <c r="F102" s="112"/>
    </row>
    <row r="103" spans="2:6" x14ac:dyDescent="0.2">
      <c r="B103" s="126"/>
      <c r="C103" s="126"/>
      <c r="D103" s="112"/>
      <c r="E103" s="112"/>
      <c r="F103" s="112"/>
    </row>
    <row r="104" spans="2:6" x14ac:dyDescent="0.2">
      <c r="B104" s="126"/>
      <c r="C104" s="126"/>
      <c r="D104" s="112"/>
      <c r="E104" s="112"/>
      <c r="F104" s="112"/>
    </row>
    <row r="105" spans="2:6" x14ac:dyDescent="0.2">
      <c r="B105" s="126"/>
      <c r="C105" s="126"/>
      <c r="D105" s="112"/>
      <c r="E105" s="112"/>
      <c r="F105" s="112"/>
    </row>
    <row r="106" spans="2:6" x14ac:dyDescent="0.2">
      <c r="B106" s="126"/>
      <c r="C106" s="126"/>
      <c r="D106" s="112"/>
      <c r="E106" s="112"/>
      <c r="F106" s="112"/>
    </row>
    <row r="107" spans="2:6" x14ac:dyDescent="0.2">
      <c r="B107" s="126"/>
      <c r="C107" s="126"/>
      <c r="D107" s="112"/>
      <c r="E107" s="112"/>
      <c r="F107" s="112"/>
    </row>
    <row r="108" spans="2:6" x14ac:dyDescent="0.2">
      <c r="B108" s="126"/>
      <c r="C108" s="126"/>
      <c r="D108" s="112"/>
      <c r="E108" s="112"/>
      <c r="F108" s="112"/>
    </row>
    <row r="109" spans="2:6" x14ac:dyDescent="0.2">
      <c r="B109" s="126"/>
      <c r="C109" s="126"/>
      <c r="D109" s="112"/>
      <c r="E109" s="112"/>
      <c r="F109" s="112"/>
    </row>
    <row r="110" spans="2:6" x14ac:dyDescent="0.2">
      <c r="B110" s="126"/>
      <c r="C110" s="126"/>
      <c r="D110" s="112"/>
      <c r="E110" s="112"/>
      <c r="F110" s="112"/>
    </row>
    <row r="111" spans="2:6" x14ac:dyDescent="0.2">
      <c r="B111" s="126"/>
      <c r="C111" s="126"/>
      <c r="D111" s="112"/>
      <c r="E111" s="112"/>
      <c r="F111" s="112"/>
    </row>
    <row r="112" spans="2:6" x14ac:dyDescent="0.2">
      <c r="B112" s="126"/>
      <c r="C112" s="126"/>
      <c r="D112" s="112"/>
      <c r="E112" s="112"/>
      <c r="F112" s="112"/>
    </row>
    <row r="113" spans="2:6" x14ac:dyDescent="0.2">
      <c r="B113" s="126"/>
      <c r="C113" s="126"/>
      <c r="D113" s="112"/>
      <c r="E113" s="112"/>
      <c r="F113" s="112"/>
    </row>
    <row r="114" spans="2:6" x14ac:dyDescent="0.2">
      <c r="B114" s="126"/>
      <c r="C114" s="126"/>
      <c r="D114" s="112"/>
      <c r="E114" s="112"/>
      <c r="F114" s="112"/>
    </row>
    <row r="115" spans="2:6" x14ac:dyDescent="0.2">
      <c r="B115" s="126"/>
      <c r="C115" s="126"/>
      <c r="D115" s="112"/>
      <c r="E115" s="112"/>
      <c r="F115" s="112"/>
    </row>
    <row r="116" spans="2:6" x14ac:dyDescent="0.2">
      <c r="B116" s="126"/>
      <c r="C116" s="126"/>
      <c r="D116" s="112"/>
      <c r="E116" s="112"/>
      <c r="F116" s="112"/>
    </row>
    <row r="117" spans="2:6" x14ac:dyDescent="0.2">
      <c r="B117" s="126"/>
      <c r="C117" s="126"/>
      <c r="D117" s="112"/>
      <c r="E117" s="112"/>
      <c r="F117" s="112"/>
    </row>
    <row r="118" spans="2:6" x14ac:dyDescent="0.2">
      <c r="B118" s="126"/>
      <c r="C118" s="126"/>
      <c r="D118" s="112"/>
      <c r="E118" s="112"/>
      <c r="F118" s="112"/>
    </row>
    <row r="119" spans="2:6" x14ac:dyDescent="0.2">
      <c r="B119" s="126"/>
      <c r="C119" s="126"/>
      <c r="D119" s="112"/>
      <c r="E119" s="112"/>
      <c r="F119" s="112"/>
    </row>
    <row r="120" spans="2:6" x14ac:dyDescent="0.2">
      <c r="B120" s="126"/>
      <c r="C120" s="126"/>
      <c r="D120" s="112"/>
      <c r="E120" s="112"/>
      <c r="F120" s="112"/>
    </row>
    <row r="121" spans="2:6" x14ac:dyDescent="0.2">
      <c r="B121" s="126"/>
      <c r="C121" s="126"/>
      <c r="D121" s="112"/>
      <c r="E121" s="112"/>
      <c r="F121" s="112"/>
    </row>
    <row r="122" spans="2:6" x14ac:dyDescent="0.2">
      <c r="B122" s="126"/>
      <c r="C122" s="126"/>
      <c r="D122" s="112"/>
      <c r="E122" s="112"/>
      <c r="F122" s="112"/>
    </row>
    <row r="123" spans="2:6" x14ac:dyDescent="0.2">
      <c r="B123" s="126"/>
      <c r="C123" s="126"/>
      <c r="D123" s="112"/>
      <c r="E123" s="112"/>
      <c r="F123" s="112"/>
    </row>
    <row r="124" spans="2:6" x14ac:dyDescent="0.2">
      <c r="B124" s="126"/>
      <c r="C124" s="126"/>
      <c r="D124" s="112"/>
      <c r="E124" s="112"/>
      <c r="F124" s="112"/>
    </row>
    <row r="125" spans="2:6" x14ac:dyDescent="0.2">
      <c r="B125" s="126"/>
      <c r="C125" s="126"/>
      <c r="D125" s="112"/>
      <c r="E125" s="112"/>
      <c r="F125" s="112"/>
    </row>
    <row r="126" spans="2:6" x14ac:dyDescent="0.2">
      <c r="B126" s="126"/>
      <c r="C126" s="126"/>
      <c r="D126" s="112"/>
      <c r="E126" s="112"/>
      <c r="F126" s="112"/>
    </row>
    <row r="127" spans="2:6" x14ac:dyDescent="0.2">
      <c r="B127" s="126"/>
      <c r="C127" s="126"/>
      <c r="D127" s="112"/>
      <c r="E127" s="112"/>
      <c r="F127" s="112"/>
    </row>
    <row r="128" spans="2:6" x14ac:dyDescent="0.2">
      <c r="B128" s="126"/>
      <c r="C128" s="126"/>
      <c r="D128" s="112"/>
      <c r="E128" s="112"/>
      <c r="F128" s="112"/>
    </row>
    <row r="129" spans="2:6" x14ac:dyDescent="0.2">
      <c r="B129" s="126"/>
      <c r="C129" s="126"/>
      <c r="D129" s="112"/>
      <c r="E129" s="112"/>
      <c r="F129" s="112"/>
    </row>
    <row r="130" spans="2:6" x14ac:dyDescent="0.2">
      <c r="B130" s="126"/>
      <c r="C130" s="126"/>
      <c r="D130" s="112"/>
      <c r="E130" s="112"/>
      <c r="F130" s="112"/>
    </row>
    <row r="131" spans="2:6" x14ac:dyDescent="0.2">
      <c r="B131" s="126"/>
      <c r="C131" s="126"/>
      <c r="D131" s="112"/>
      <c r="E131" s="112"/>
      <c r="F131" s="112"/>
    </row>
    <row r="132" spans="2:6" x14ac:dyDescent="0.2">
      <c r="B132" s="126"/>
      <c r="C132" s="126"/>
      <c r="D132" s="112"/>
      <c r="E132" s="112"/>
      <c r="F132" s="112"/>
    </row>
    <row r="133" spans="2:6" x14ac:dyDescent="0.2">
      <c r="B133" s="126"/>
      <c r="C133" s="126"/>
      <c r="D133" s="112"/>
      <c r="E133" s="112"/>
      <c r="F133" s="112"/>
    </row>
    <row r="134" spans="2:6" x14ac:dyDescent="0.2">
      <c r="B134" s="126"/>
      <c r="C134" s="126"/>
      <c r="D134" s="112"/>
      <c r="E134" s="112"/>
      <c r="F134" s="112"/>
    </row>
    <row r="135" spans="2:6" x14ac:dyDescent="0.2">
      <c r="B135" s="126"/>
      <c r="C135" s="126"/>
      <c r="D135" s="112"/>
      <c r="E135" s="112"/>
      <c r="F135" s="112"/>
    </row>
    <row r="136" spans="2:6" x14ac:dyDescent="0.2">
      <c r="B136" s="126"/>
      <c r="C136" s="126"/>
      <c r="D136" s="112"/>
      <c r="E136" s="112"/>
      <c r="F136" s="112"/>
    </row>
    <row r="137" spans="2:6" x14ac:dyDescent="0.2">
      <c r="B137" s="126"/>
      <c r="C137" s="126"/>
      <c r="D137" s="112"/>
      <c r="E137" s="112"/>
      <c r="F137" s="112"/>
    </row>
    <row r="138" spans="2:6" x14ac:dyDescent="0.2">
      <c r="B138" s="126"/>
      <c r="C138" s="126"/>
      <c r="D138" s="112"/>
      <c r="E138" s="112"/>
      <c r="F138" s="112"/>
    </row>
    <row r="139" spans="2:6" x14ac:dyDescent="0.2">
      <c r="B139" s="126"/>
      <c r="C139" s="126"/>
      <c r="D139" s="112"/>
      <c r="E139" s="112"/>
      <c r="F139" s="112"/>
    </row>
    <row r="140" spans="2:6" x14ac:dyDescent="0.2">
      <c r="B140" s="126"/>
      <c r="C140" s="126"/>
      <c r="D140" s="112"/>
      <c r="E140" s="112"/>
      <c r="F140" s="112"/>
    </row>
    <row r="141" spans="2:6" x14ac:dyDescent="0.2">
      <c r="B141" s="126"/>
      <c r="C141" s="126"/>
      <c r="D141" s="112"/>
      <c r="E141" s="112"/>
      <c r="F141" s="112"/>
    </row>
    <row r="142" spans="2:6" x14ac:dyDescent="0.2">
      <c r="B142" s="126"/>
      <c r="C142" s="126"/>
      <c r="D142" s="112"/>
      <c r="E142" s="112"/>
      <c r="F142" s="112"/>
    </row>
    <row r="143" spans="2:6" x14ac:dyDescent="0.2">
      <c r="B143" s="126"/>
      <c r="C143" s="126"/>
      <c r="D143" s="112"/>
      <c r="E143" s="112"/>
      <c r="F143" s="112"/>
    </row>
    <row r="144" spans="2:6" x14ac:dyDescent="0.2">
      <c r="B144" s="126"/>
      <c r="C144" s="126"/>
      <c r="D144" s="112"/>
      <c r="E144" s="112"/>
      <c r="F144" s="112"/>
    </row>
    <row r="145" spans="2:6" x14ac:dyDescent="0.2">
      <c r="B145" s="126"/>
      <c r="C145" s="126"/>
      <c r="D145" s="112"/>
      <c r="E145" s="112"/>
      <c r="F145" s="112"/>
    </row>
    <row r="146" spans="2:6" x14ac:dyDescent="0.2">
      <c r="B146" s="126"/>
      <c r="C146" s="126"/>
      <c r="D146" s="112"/>
      <c r="E146" s="112"/>
      <c r="F146" s="112"/>
    </row>
    <row r="147" spans="2:6" x14ac:dyDescent="0.2">
      <c r="B147" s="126"/>
      <c r="C147" s="126"/>
      <c r="D147" s="112"/>
      <c r="E147" s="112"/>
      <c r="F147" s="112"/>
    </row>
    <row r="148" spans="2:6" x14ac:dyDescent="0.2">
      <c r="B148" s="126"/>
      <c r="C148" s="126"/>
      <c r="D148" s="112"/>
      <c r="E148" s="112"/>
      <c r="F148" s="112"/>
    </row>
    <row r="149" spans="2:6" x14ac:dyDescent="0.2">
      <c r="B149" s="126"/>
      <c r="C149" s="126"/>
      <c r="D149" s="112"/>
      <c r="E149" s="112"/>
      <c r="F149" s="112"/>
    </row>
    <row r="150" spans="2:6" x14ac:dyDescent="0.2">
      <c r="B150" s="126"/>
      <c r="C150" s="126"/>
      <c r="D150" s="112"/>
      <c r="E150" s="112"/>
      <c r="F150" s="112"/>
    </row>
    <row r="151" spans="2:6" x14ac:dyDescent="0.2">
      <c r="B151" s="126"/>
      <c r="C151" s="126"/>
      <c r="D151" s="112"/>
      <c r="E151" s="112"/>
      <c r="F151" s="112"/>
    </row>
    <row r="152" spans="2:6" x14ac:dyDescent="0.2">
      <c r="B152" s="126"/>
      <c r="C152" s="126"/>
      <c r="D152" s="112"/>
      <c r="E152" s="112"/>
      <c r="F152" s="112"/>
    </row>
    <row r="153" spans="2:6" x14ac:dyDescent="0.2">
      <c r="B153" s="126"/>
      <c r="C153" s="126"/>
      <c r="D153" s="112"/>
      <c r="E153" s="112"/>
      <c r="F153" s="112"/>
    </row>
    <row r="154" spans="2:6" x14ac:dyDescent="0.2">
      <c r="B154" s="126"/>
      <c r="C154" s="126"/>
      <c r="D154" s="112"/>
      <c r="E154" s="112"/>
      <c r="F154" s="112"/>
    </row>
    <row r="155" spans="2:6" x14ac:dyDescent="0.2">
      <c r="B155" s="126"/>
      <c r="C155" s="126"/>
      <c r="D155" s="112"/>
      <c r="E155" s="112"/>
      <c r="F155" s="112"/>
    </row>
    <row r="156" spans="2:6" x14ac:dyDescent="0.2">
      <c r="B156" s="126"/>
      <c r="C156" s="126"/>
      <c r="D156" s="112"/>
      <c r="E156" s="112"/>
      <c r="F156" s="112"/>
    </row>
    <row r="157" spans="2:6" x14ac:dyDescent="0.2">
      <c r="B157" s="126"/>
      <c r="C157" s="126"/>
      <c r="D157" s="112"/>
      <c r="E157" s="112"/>
      <c r="F157" s="112"/>
    </row>
    <row r="158" spans="2:6" x14ac:dyDescent="0.2">
      <c r="B158" s="126"/>
      <c r="C158" s="126"/>
      <c r="D158" s="112"/>
      <c r="E158" s="112"/>
      <c r="F158" s="112"/>
    </row>
    <row r="159" spans="2:6" x14ac:dyDescent="0.2">
      <c r="B159" s="126"/>
      <c r="C159" s="126"/>
      <c r="D159" s="112"/>
      <c r="E159" s="112"/>
      <c r="F159" s="112"/>
    </row>
    <row r="160" spans="2:6" x14ac:dyDescent="0.2">
      <c r="B160" s="126"/>
      <c r="C160" s="126"/>
      <c r="D160" s="112"/>
      <c r="E160" s="112"/>
      <c r="F160" s="112"/>
    </row>
    <row r="161" spans="2:6" x14ac:dyDescent="0.2">
      <c r="B161" s="126"/>
      <c r="C161" s="126"/>
      <c r="D161" s="112"/>
      <c r="E161" s="112"/>
      <c r="F161" s="112"/>
    </row>
    <row r="162" spans="2:6" x14ac:dyDescent="0.2">
      <c r="B162" s="126"/>
      <c r="C162" s="126"/>
      <c r="D162" s="112"/>
      <c r="E162" s="112"/>
      <c r="F162" s="112"/>
    </row>
    <row r="163" spans="2:6" x14ac:dyDescent="0.2">
      <c r="B163" s="126"/>
      <c r="C163" s="126"/>
      <c r="D163" s="112"/>
      <c r="E163" s="112"/>
      <c r="F163" s="112"/>
    </row>
    <row r="164" spans="2:6" x14ac:dyDescent="0.2">
      <c r="B164" s="126"/>
      <c r="C164" s="126"/>
      <c r="D164" s="112"/>
      <c r="E164" s="112"/>
      <c r="F164" s="112"/>
    </row>
    <row r="165" spans="2:6" x14ac:dyDescent="0.2">
      <c r="B165" s="126"/>
      <c r="C165" s="126"/>
      <c r="D165" s="112"/>
      <c r="E165" s="112"/>
      <c r="F165" s="112"/>
    </row>
    <row r="166" spans="2:6" x14ac:dyDescent="0.2">
      <c r="B166" s="126"/>
      <c r="C166" s="126"/>
      <c r="D166" s="112"/>
      <c r="E166" s="112"/>
      <c r="F166" s="112"/>
    </row>
    <row r="167" spans="2:6" x14ac:dyDescent="0.2">
      <c r="B167" s="126"/>
      <c r="C167" s="126"/>
      <c r="D167" s="112"/>
      <c r="E167" s="112"/>
      <c r="F167" s="112"/>
    </row>
    <row r="168" spans="2:6" x14ac:dyDescent="0.2">
      <c r="B168" s="126"/>
      <c r="C168" s="126"/>
      <c r="D168" s="112"/>
      <c r="E168" s="112"/>
      <c r="F168" s="112"/>
    </row>
    <row r="169" spans="2:6" x14ac:dyDescent="0.2">
      <c r="B169" s="126"/>
      <c r="C169" s="126"/>
      <c r="D169" s="112"/>
      <c r="E169" s="112"/>
      <c r="F169" s="112"/>
    </row>
    <row r="170" spans="2:6" x14ac:dyDescent="0.2">
      <c r="B170" s="126"/>
      <c r="C170" s="126"/>
      <c r="D170" s="112"/>
      <c r="E170" s="112"/>
      <c r="F170" s="112"/>
    </row>
    <row r="171" spans="2:6" x14ac:dyDescent="0.2">
      <c r="B171" s="126"/>
      <c r="C171" s="126"/>
      <c r="D171" s="112"/>
      <c r="E171" s="112"/>
      <c r="F171" s="112"/>
    </row>
    <row r="172" spans="2:6" x14ac:dyDescent="0.2">
      <c r="B172" s="126"/>
      <c r="C172" s="126"/>
      <c r="D172" s="112"/>
      <c r="E172" s="112"/>
      <c r="F172" s="112"/>
    </row>
    <row r="173" spans="2:6" x14ac:dyDescent="0.2">
      <c r="B173" s="126"/>
      <c r="C173" s="126"/>
      <c r="D173" s="112"/>
      <c r="E173" s="112"/>
      <c r="F173" s="112"/>
    </row>
    <row r="174" spans="2:6" x14ac:dyDescent="0.2">
      <c r="B174" s="126"/>
      <c r="C174" s="126"/>
      <c r="D174" s="112"/>
      <c r="E174" s="112"/>
      <c r="F174" s="112"/>
    </row>
    <row r="175" spans="2:6" x14ac:dyDescent="0.2">
      <c r="B175" s="126"/>
      <c r="C175" s="126"/>
      <c r="D175" s="112"/>
      <c r="E175" s="112"/>
      <c r="F175" s="112"/>
    </row>
    <row r="176" spans="2:6" x14ac:dyDescent="0.2">
      <c r="B176" s="126"/>
      <c r="C176" s="126"/>
      <c r="D176" s="112"/>
      <c r="E176" s="112"/>
      <c r="F176" s="112"/>
    </row>
    <row r="177" spans="2:6" x14ac:dyDescent="0.2">
      <c r="B177" s="126"/>
      <c r="C177" s="126"/>
      <c r="D177" s="112"/>
      <c r="E177" s="112"/>
      <c r="F177" s="112"/>
    </row>
    <row r="178" spans="2:6" x14ac:dyDescent="0.2">
      <c r="B178" s="126"/>
      <c r="C178" s="126"/>
      <c r="D178" s="112"/>
      <c r="E178" s="112"/>
      <c r="F178" s="112"/>
    </row>
    <row r="179" spans="2:6" x14ac:dyDescent="0.2">
      <c r="B179" s="126"/>
      <c r="C179" s="126"/>
      <c r="D179" s="112"/>
      <c r="E179" s="112"/>
      <c r="F179" s="112"/>
    </row>
    <row r="180" spans="2:6" x14ac:dyDescent="0.2">
      <c r="B180" s="126"/>
      <c r="C180" s="126"/>
      <c r="D180" s="112"/>
      <c r="E180" s="112"/>
      <c r="F180" s="112"/>
    </row>
  </sheetData>
  <mergeCells count="1">
    <mergeCell ref="A2:C2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F247"/>
  <sheetViews>
    <sheetView workbookViewId="0">
      <selection activeCell="B25" sqref="B25"/>
    </sheetView>
  </sheetViews>
  <sheetFormatPr defaultRowHeight="12.75" x14ac:dyDescent="0.2"/>
  <cols>
    <col min="1" max="1" width="52.7109375" style="50" bestFit="1" customWidth="1"/>
    <col min="2" max="3" width="15.140625" style="50" customWidth="1"/>
    <col min="4" max="16384" width="9.140625" style="50"/>
  </cols>
  <sheetData>
    <row r="2" spans="1:6" ht="18.75" x14ac:dyDescent="0.2">
      <c r="A2" s="5" t="s">
        <v>185</v>
      </c>
      <c r="B2" s="5"/>
      <c r="C2" s="5"/>
      <c r="D2" s="67"/>
      <c r="E2" s="67"/>
      <c r="F2" s="67"/>
    </row>
    <row r="3" spans="1:6" x14ac:dyDescent="0.2">
      <c r="A3" s="167"/>
    </row>
    <row r="4" spans="1:6" s="157" customFormat="1" x14ac:dyDescent="0.2">
      <c r="A4" s="193" t="str">
        <f>$A$2 &amp; " (" &amp;C4 &amp; ")"</f>
        <v>Державний та гарантований державою борг України за поточний рік (тис. грн)</v>
      </c>
      <c r="C4" s="157" t="str">
        <f>VALUAH</f>
        <v>тис. грн</v>
      </c>
    </row>
    <row r="5" spans="1:6" s="152" customFormat="1" x14ac:dyDescent="0.2">
      <c r="A5" s="53"/>
      <c r="B5" s="43">
        <v>42369</v>
      </c>
      <c r="C5" s="174">
        <v>42400</v>
      </c>
    </row>
    <row r="6" spans="1:6" s="107" customFormat="1" x14ac:dyDescent="0.2">
      <c r="A6" s="87" t="s">
        <v>172</v>
      </c>
      <c r="B6" s="89">
        <f t="shared" ref="B6:C6" si="0">SUM(B7:B8)</f>
        <v>1571769268.7628</v>
      </c>
      <c r="C6" s="89">
        <f t="shared" si="0"/>
        <v>1645184552.6490998</v>
      </c>
    </row>
    <row r="7" spans="1:6" s="118" customFormat="1" x14ac:dyDescent="0.2">
      <c r="A7" s="229" t="s">
        <v>50</v>
      </c>
      <c r="B7" s="22">
        <v>529460578.01732999</v>
      </c>
      <c r="C7" s="90">
        <v>549606236.29747999</v>
      </c>
    </row>
    <row r="8" spans="1:6" s="118" customFormat="1" x14ac:dyDescent="0.2">
      <c r="A8" s="229" t="s">
        <v>80</v>
      </c>
      <c r="B8" s="22">
        <v>1042308690.74547</v>
      </c>
      <c r="C8" s="90">
        <v>1095578316.35162</v>
      </c>
    </row>
    <row r="9" spans="1:6" x14ac:dyDescent="0.2">
      <c r="B9" s="67"/>
      <c r="C9" s="67"/>
      <c r="D9" s="67"/>
    </row>
    <row r="10" spans="1:6" x14ac:dyDescent="0.2">
      <c r="A10" s="193" t="str">
        <f>$A$2 &amp; " (" &amp;C10 &amp; ")"</f>
        <v>Державний та гарантований державою борг України за поточний рік (тис. дол. США)</v>
      </c>
      <c r="B10" s="67"/>
      <c r="C10" s="157" t="str">
        <f>VALUSD</f>
        <v>тис. дол. США</v>
      </c>
      <c r="D10" s="67"/>
    </row>
    <row r="11" spans="1:6" s="29" customFormat="1" x14ac:dyDescent="0.2">
      <c r="A11" s="53"/>
      <c r="B11" s="43">
        <v>42369</v>
      </c>
      <c r="C11" s="174">
        <v>42400</v>
      </c>
      <c r="D11" s="152"/>
      <c r="E11" s="152"/>
      <c r="F11" s="152"/>
    </row>
    <row r="12" spans="1:6" s="213" customFormat="1" x14ac:dyDescent="0.2">
      <c r="A12" s="87" t="s">
        <v>172</v>
      </c>
      <c r="B12" s="89">
        <f t="shared" ref="B12:C12" si="1">SUM(B13:B14)</f>
        <v>65488566.161959998</v>
      </c>
      <c r="C12" s="89">
        <f t="shared" si="1"/>
        <v>65410291.921959996</v>
      </c>
      <c r="D12" s="230"/>
    </row>
    <row r="13" spans="1:6" s="231" customFormat="1" x14ac:dyDescent="0.2">
      <c r="A13" s="106" t="s">
        <v>50</v>
      </c>
      <c r="B13" s="22">
        <v>22060244.326389998</v>
      </c>
      <c r="C13" s="90">
        <v>21851593.670869999</v>
      </c>
      <c r="D13" s="11"/>
    </row>
    <row r="14" spans="1:6" s="231" customFormat="1" x14ac:dyDescent="0.2">
      <c r="A14" s="106" t="s">
        <v>80</v>
      </c>
      <c r="B14" s="22">
        <v>43428321.83557</v>
      </c>
      <c r="C14" s="90">
        <v>43558698.251089998</v>
      </c>
      <c r="D14" s="11"/>
    </row>
    <row r="15" spans="1:6" x14ac:dyDescent="0.2">
      <c r="B15" s="67"/>
      <c r="C15" s="67"/>
      <c r="D15" s="67"/>
    </row>
    <row r="16" spans="1:6" s="225" customFormat="1" x14ac:dyDescent="0.2">
      <c r="B16" s="240"/>
      <c r="C16" s="147" t="s">
        <v>17</v>
      </c>
      <c r="D16" s="240"/>
    </row>
    <row r="17" spans="1:6" s="29" customFormat="1" x14ac:dyDescent="0.2">
      <c r="A17" s="154"/>
      <c r="B17" s="43">
        <v>42369</v>
      </c>
      <c r="C17" s="43">
        <v>42400</v>
      </c>
      <c r="D17" s="152"/>
      <c r="E17" s="152"/>
      <c r="F17" s="152"/>
    </row>
    <row r="18" spans="1:6" s="213" customFormat="1" x14ac:dyDescent="0.2">
      <c r="A18" s="218" t="s">
        <v>172</v>
      </c>
      <c r="B18" s="89">
        <f t="shared" ref="B18:C18" si="2">SUM(B19:B20)</f>
        <v>1</v>
      </c>
      <c r="C18" s="89">
        <f t="shared" si="2"/>
        <v>1</v>
      </c>
      <c r="D18" s="230"/>
    </row>
    <row r="19" spans="1:6" s="231" customFormat="1" x14ac:dyDescent="0.2">
      <c r="A19" s="106" t="s">
        <v>50</v>
      </c>
      <c r="B19" s="125">
        <v>0.33685599999999999</v>
      </c>
      <c r="C19" s="209">
        <v>0.33406999999999998</v>
      </c>
      <c r="D19" s="11"/>
    </row>
    <row r="20" spans="1:6" s="231" customFormat="1" x14ac:dyDescent="0.2">
      <c r="A20" s="106" t="s">
        <v>80</v>
      </c>
      <c r="B20" s="125">
        <v>0.66314399999999996</v>
      </c>
      <c r="C20" s="209">
        <v>0.66593000000000002</v>
      </c>
      <c r="D20" s="11"/>
    </row>
    <row r="21" spans="1:6" x14ac:dyDescent="0.2">
      <c r="B21" s="67"/>
      <c r="C21" s="67"/>
      <c r="D21" s="67"/>
    </row>
    <row r="22" spans="1:6" x14ac:dyDescent="0.2">
      <c r="B22" s="67"/>
      <c r="C22" s="67"/>
      <c r="D22" s="67"/>
    </row>
    <row r="23" spans="1:6" x14ac:dyDescent="0.2">
      <c r="B23" s="67"/>
      <c r="C23" s="67"/>
      <c r="D23" s="67"/>
    </row>
    <row r="24" spans="1:6" x14ac:dyDescent="0.2">
      <c r="B24" s="67"/>
      <c r="C24" s="67"/>
      <c r="D24" s="67"/>
    </row>
    <row r="25" spans="1:6" s="225" customFormat="1" x14ac:dyDescent="0.2">
      <c r="B25" s="240"/>
      <c r="C25" s="240"/>
      <c r="D25" s="240"/>
    </row>
    <row r="26" spans="1:6" x14ac:dyDescent="0.2">
      <c r="B26" s="67"/>
      <c r="C26" s="67"/>
      <c r="D26" s="67"/>
    </row>
    <row r="27" spans="1:6" x14ac:dyDescent="0.2">
      <c r="B27" s="67"/>
      <c r="C27" s="67"/>
      <c r="D27" s="67"/>
    </row>
    <row r="28" spans="1:6" x14ac:dyDescent="0.2">
      <c r="B28" s="67"/>
      <c r="C28" s="67"/>
      <c r="D28" s="67"/>
    </row>
    <row r="29" spans="1:6" x14ac:dyDescent="0.2">
      <c r="B29" s="67"/>
      <c r="C29" s="67"/>
      <c r="D29" s="67"/>
    </row>
    <row r="30" spans="1:6" x14ac:dyDescent="0.2">
      <c r="B30" s="67"/>
      <c r="C30" s="67"/>
      <c r="D30" s="67"/>
    </row>
    <row r="31" spans="1:6" x14ac:dyDescent="0.2">
      <c r="B31" s="67"/>
      <c r="C31" s="67"/>
      <c r="D31" s="67"/>
    </row>
    <row r="32" spans="1:6" x14ac:dyDescent="0.2">
      <c r="B32" s="67"/>
      <c r="C32" s="67"/>
      <c r="D32" s="67"/>
    </row>
    <row r="33" spans="2:4" x14ac:dyDescent="0.2">
      <c r="B33" s="67"/>
      <c r="C33" s="67"/>
      <c r="D33" s="67"/>
    </row>
    <row r="34" spans="2:4" x14ac:dyDescent="0.2">
      <c r="B34" s="67"/>
      <c r="C34" s="67"/>
      <c r="D34" s="67"/>
    </row>
    <row r="35" spans="2:4" x14ac:dyDescent="0.2">
      <c r="B35" s="67"/>
      <c r="C35" s="67"/>
      <c r="D35" s="67"/>
    </row>
    <row r="36" spans="2:4" x14ac:dyDescent="0.2">
      <c r="B36" s="67"/>
      <c r="C36" s="67"/>
      <c r="D36" s="67"/>
    </row>
    <row r="37" spans="2:4" x14ac:dyDescent="0.2">
      <c r="B37" s="67"/>
      <c r="C37" s="67"/>
      <c r="D37" s="67"/>
    </row>
    <row r="38" spans="2:4" x14ac:dyDescent="0.2">
      <c r="B38" s="67"/>
      <c r="C38" s="67"/>
      <c r="D38" s="67"/>
    </row>
    <row r="39" spans="2:4" x14ac:dyDescent="0.2">
      <c r="B39" s="67"/>
      <c r="C39" s="67"/>
      <c r="D39" s="67"/>
    </row>
    <row r="40" spans="2:4" x14ac:dyDescent="0.2">
      <c r="B40" s="67"/>
      <c r="C40" s="67"/>
      <c r="D40" s="67"/>
    </row>
    <row r="41" spans="2:4" x14ac:dyDescent="0.2">
      <c r="B41" s="67"/>
      <c r="C41" s="67"/>
      <c r="D41" s="67"/>
    </row>
    <row r="42" spans="2:4" x14ac:dyDescent="0.2">
      <c r="B42" s="67"/>
      <c r="C42" s="67"/>
      <c r="D42" s="67"/>
    </row>
    <row r="43" spans="2:4" x14ac:dyDescent="0.2">
      <c r="B43" s="67"/>
      <c r="C43" s="67"/>
      <c r="D43" s="67"/>
    </row>
    <row r="44" spans="2:4" x14ac:dyDescent="0.2">
      <c r="B44" s="67"/>
      <c r="C44" s="67"/>
      <c r="D44" s="67"/>
    </row>
    <row r="45" spans="2:4" x14ac:dyDescent="0.2">
      <c r="B45" s="67"/>
      <c r="C45" s="67"/>
      <c r="D45" s="67"/>
    </row>
    <row r="46" spans="2:4" x14ac:dyDescent="0.2">
      <c r="B46" s="67"/>
      <c r="C46" s="67"/>
      <c r="D46" s="67"/>
    </row>
    <row r="47" spans="2:4" x14ac:dyDescent="0.2">
      <c r="B47" s="67"/>
      <c r="C47" s="67"/>
      <c r="D47" s="67"/>
    </row>
    <row r="48" spans="2:4" x14ac:dyDescent="0.2">
      <c r="B48" s="67"/>
      <c r="C48" s="67"/>
      <c r="D48" s="67"/>
    </row>
    <row r="49" spans="2:4" x14ac:dyDescent="0.2">
      <c r="B49" s="67"/>
      <c r="C49" s="67"/>
      <c r="D49" s="67"/>
    </row>
    <row r="50" spans="2:4" x14ac:dyDescent="0.2">
      <c r="B50" s="67"/>
      <c r="C50" s="67"/>
      <c r="D50" s="67"/>
    </row>
    <row r="51" spans="2:4" x14ac:dyDescent="0.2">
      <c r="B51" s="67"/>
      <c r="C51" s="67"/>
      <c r="D51" s="67"/>
    </row>
    <row r="52" spans="2:4" x14ac:dyDescent="0.2">
      <c r="B52" s="67"/>
      <c r="C52" s="67"/>
      <c r="D52" s="67"/>
    </row>
    <row r="53" spans="2:4" x14ac:dyDescent="0.2">
      <c r="B53" s="67"/>
      <c r="C53" s="67"/>
      <c r="D53" s="67"/>
    </row>
    <row r="54" spans="2:4" x14ac:dyDescent="0.2">
      <c r="B54" s="67"/>
      <c r="C54" s="67"/>
      <c r="D54" s="67"/>
    </row>
    <row r="55" spans="2:4" x14ac:dyDescent="0.2">
      <c r="B55" s="67"/>
      <c r="C55" s="67"/>
      <c r="D55" s="67"/>
    </row>
    <row r="56" spans="2:4" x14ac:dyDescent="0.2">
      <c r="B56" s="67"/>
      <c r="C56" s="67"/>
      <c r="D56" s="67"/>
    </row>
    <row r="57" spans="2:4" x14ac:dyDescent="0.2">
      <c r="B57" s="67"/>
      <c r="C57" s="67"/>
      <c r="D57" s="67"/>
    </row>
    <row r="58" spans="2:4" x14ac:dyDescent="0.2">
      <c r="B58" s="67"/>
      <c r="C58" s="67"/>
      <c r="D58" s="67"/>
    </row>
    <row r="59" spans="2:4" x14ac:dyDescent="0.2">
      <c r="B59" s="67"/>
      <c r="C59" s="67"/>
      <c r="D59" s="67"/>
    </row>
    <row r="60" spans="2:4" x14ac:dyDescent="0.2">
      <c r="B60" s="67"/>
      <c r="C60" s="67"/>
      <c r="D60" s="67"/>
    </row>
    <row r="61" spans="2:4" x14ac:dyDescent="0.2">
      <c r="B61" s="67"/>
      <c r="C61" s="67"/>
      <c r="D61" s="67"/>
    </row>
    <row r="62" spans="2:4" x14ac:dyDescent="0.2">
      <c r="B62" s="67"/>
      <c r="C62" s="67"/>
      <c r="D62" s="67"/>
    </row>
    <row r="63" spans="2:4" x14ac:dyDescent="0.2">
      <c r="B63" s="67"/>
      <c r="C63" s="67"/>
      <c r="D63" s="67"/>
    </row>
    <row r="64" spans="2:4" x14ac:dyDescent="0.2">
      <c r="B64" s="67"/>
      <c r="C64" s="67"/>
      <c r="D64" s="67"/>
    </row>
    <row r="65" spans="2:4" x14ac:dyDescent="0.2">
      <c r="B65" s="67"/>
      <c r="C65" s="67"/>
      <c r="D65" s="67"/>
    </row>
    <row r="66" spans="2:4" x14ac:dyDescent="0.2">
      <c r="B66" s="67"/>
      <c r="C66" s="67"/>
      <c r="D66" s="67"/>
    </row>
    <row r="67" spans="2:4" x14ac:dyDescent="0.2">
      <c r="B67" s="67"/>
      <c r="C67" s="67"/>
      <c r="D67" s="67"/>
    </row>
    <row r="68" spans="2:4" x14ac:dyDescent="0.2">
      <c r="B68" s="67"/>
      <c r="C68" s="67"/>
      <c r="D68" s="67"/>
    </row>
    <row r="69" spans="2:4" x14ac:dyDescent="0.2">
      <c r="B69" s="67"/>
      <c r="C69" s="67"/>
      <c r="D69" s="67"/>
    </row>
    <row r="70" spans="2:4" x14ac:dyDescent="0.2">
      <c r="B70" s="67"/>
      <c r="C70" s="67"/>
      <c r="D70" s="67"/>
    </row>
    <row r="71" spans="2:4" x14ac:dyDescent="0.2">
      <c r="B71" s="67"/>
      <c r="C71" s="67"/>
      <c r="D71" s="67"/>
    </row>
    <row r="72" spans="2:4" x14ac:dyDescent="0.2">
      <c r="B72" s="67"/>
      <c r="C72" s="67"/>
      <c r="D72" s="67"/>
    </row>
    <row r="73" spans="2:4" x14ac:dyDescent="0.2">
      <c r="B73" s="67"/>
      <c r="C73" s="67"/>
      <c r="D73" s="67"/>
    </row>
    <row r="74" spans="2:4" x14ac:dyDescent="0.2">
      <c r="B74" s="67"/>
      <c r="C74" s="67"/>
      <c r="D74" s="67"/>
    </row>
    <row r="75" spans="2:4" x14ac:dyDescent="0.2">
      <c r="B75" s="67"/>
      <c r="C75" s="67"/>
      <c r="D75" s="67"/>
    </row>
    <row r="76" spans="2:4" x14ac:dyDescent="0.2">
      <c r="B76" s="67"/>
      <c r="C76" s="67"/>
      <c r="D76" s="67"/>
    </row>
    <row r="77" spans="2:4" x14ac:dyDescent="0.2">
      <c r="B77" s="67"/>
      <c r="C77" s="67"/>
      <c r="D77" s="67"/>
    </row>
    <row r="78" spans="2:4" x14ac:dyDescent="0.2">
      <c r="B78" s="67"/>
      <c r="C78" s="67"/>
      <c r="D78" s="67"/>
    </row>
    <row r="79" spans="2:4" x14ac:dyDescent="0.2">
      <c r="B79" s="67"/>
      <c r="C79" s="67"/>
      <c r="D79" s="67"/>
    </row>
    <row r="80" spans="2:4" x14ac:dyDescent="0.2">
      <c r="B80" s="67"/>
      <c r="C80" s="67"/>
      <c r="D80" s="67"/>
    </row>
    <row r="81" spans="2:4" x14ac:dyDescent="0.2">
      <c r="B81" s="67"/>
      <c r="C81" s="67"/>
      <c r="D81" s="67"/>
    </row>
    <row r="82" spans="2:4" x14ac:dyDescent="0.2">
      <c r="B82" s="67"/>
      <c r="C82" s="67"/>
      <c r="D82" s="67"/>
    </row>
    <row r="83" spans="2:4" x14ac:dyDescent="0.2">
      <c r="B83" s="67"/>
      <c r="C83" s="67"/>
      <c r="D83" s="67"/>
    </row>
    <row r="84" spans="2:4" x14ac:dyDescent="0.2">
      <c r="B84" s="67"/>
      <c r="C84" s="67"/>
      <c r="D84" s="67"/>
    </row>
    <row r="85" spans="2:4" x14ac:dyDescent="0.2">
      <c r="B85" s="67"/>
      <c r="C85" s="67"/>
      <c r="D85" s="67"/>
    </row>
    <row r="86" spans="2:4" x14ac:dyDescent="0.2">
      <c r="B86" s="67"/>
      <c r="C86" s="67"/>
      <c r="D86" s="67"/>
    </row>
    <row r="87" spans="2:4" x14ac:dyDescent="0.2">
      <c r="B87" s="67"/>
      <c r="C87" s="67"/>
      <c r="D87" s="67"/>
    </row>
    <row r="88" spans="2:4" x14ac:dyDescent="0.2">
      <c r="B88" s="67"/>
      <c r="C88" s="67"/>
      <c r="D88" s="67"/>
    </row>
    <row r="89" spans="2:4" x14ac:dyDescent="0.2">
      <c r="B89" s="67"/>
      <c r="C89" s="67"/>
      <c r="D89" s="67"/>
    </row>
    <row r="90" spans="2:4" x14ac:dyDescent="0.2">
      <c r="B90" s="67"/>
      <c r="C90" s="67"/>
      <c r="D90" s="67"/>
    </row>
    <row r="91" spans="2:4" x14ac:dyDescent="0.2">
      <c r="B91" s="67"/>
      <c r="C91" s="67"/>
      <c r="D91" s="67"/>
    </row>
    <row r="92" spans="2:4" x14ac:dyDescent="0.2">
      <c r="B92" s="67"/>
      <c r="C92" s="67"/>
      <c r="D92" s="67"/>
    </row>
    <row r="93" spans="2:4" x14ac:dyDescent="0.2">
      <c r="B93" s="67"/>
      <c r="C93" s="67"/>
      <c r="D93" s="67"/>
    </row>
    <row r="94" spans="2:4" x14ac:dyDescent="0.2">
      <c r="B94" s="67"/>
      <c r="C94" s="67"/>
      <c r="D94" s="67"/>
    </row>
    <row r="95" spans="2:4" x14ac:dyDescent="0.2">
      <c r="B95" s="67"/>
      <c r="C95" s="67"/>
      <c r="D95" s="67"/>
    </row>
    <row r="96" spans="2:4" x14ac:dyDescent="0.2">
      <c r="B96" s="67"/>
      <c r="C96" s="67"/>
      <c r="D96" s="67"/>
    </row>
    <row r="97" spans="2:4" x14ac:dyDescent="0.2">
      <c r="B97" s="67"/>
      <c r="C97" s="67"/>
      <c r="D97" s="67"/>
    </row>
    <row r="98" spans="2:4" x14ac:dyDescent="0.2">
      <c r="B98" s="67"/>
      <c r="C98" s="67"/>
      <c r="D98" s="67"/>
    </row>
    <row r="99" spans="2:4" x14ac:dyDescent="0.2">
      <c r="B99" s="67"/>
      <c r="C99" s="67"/>
      <c r="D99" s="67"/>
    </row>
    <row r="100" spans="2:4" x14ac:dyDescent="0.2">
      <c r="B100" s="67"/>
      <c r="C100" s="67"/>
      <c r="D100" s="67"/>
    </row>
    <row r="101" spans="2:4" x14ac:dyDescent="0.2">
      <c r="B101" s="67"/>
      <c r="C101" s="67"/>
      <c r="D101" s="67"/>
    </row>
    <row r="102" spans="2:4" x14ac:dyDescent="0.2">
      <c r="B102" s="67"/>
      <c r="C102" s="67"/>
      <c r="D102" s="67"/>
    </row>
    <row r="103" spans="2:4" x14ac:dyDescent="0.2">
      <c r="B103" s="67"/>
      <c r="C103" s="67"/>
      <c r="D103" s="67"/>
    </row>
    <row r="104" spans="2:4" x14ac:dyDescent="0.2">
      <c r="B104" s="67"/>
      <c r="C104" s="67"/>
      <c r="D104" s="67"/>
    </row>
    <row r="105" spans="2:4" x14ac:dyDescent="0.2">
      <c r="B105" s="67"/>
      <c r="C105" s="67"/>
      <c r="D105" s="67"/>
    </row>
    <row r="106" spans="2:4" x14ac:dyDescent="0.2">
      <c r="B106" s="67"/>
      <c r="C106" s="67"/>
      <c r="D106" s="67"/>
    </row>
    <row r="107" spans="2:4" x14ac:dyDescent="0.2">
      <c r="B107" s="67"/>
      <c r="C107" s="67"/>
      <c r="D107" s="67"/>
    </row>
    <row r="108" spans="2:4" x14ac:dyDescent="0.2">
      <c r="B108" s="67"/>
      <c r="C108" s="67"/>
      <c r="D108" s="67"/>
    </row>
    <row r="109" spans="2:4" x14ac:dyDescent="0.2">
      <c r="B109" s="67"/>
      <c r="C109" s="67"/>
      <c r="D109" s="67"/>
    </row>
    <row r="110" spans="2:4" x14ac:dyDescent="0.2">
      <c r="B110" s="67"/>
      <c r="C110" s="67"/>
      <c r="D110" s="67"/>
    </row>
    <row r="111" spans="2:4" x14ac:dyDescent="0.2">
      <c r="B111" s="67"/>
      <c r="C111" s="67"/>
      <c r="D111" s="67"/>
    </row>
    <row r="112" spans="2:4" x14ac:dyDescent="0.2">
      <c r="B112" s="67"/>
      <c r="C112" s="67"/>
      <c r="D112" s="67"/>
    </row>
    <row r="113" spans="2:4" x14ac:dyDescent="0.2">
      <c r="B113" s="67"/>
      <c r="C113" s="67"/>
      <c r="D113" s="67"/>
    </row>
    <row r="114" spans="2:4" x14ac:dyDescent="0.2">
      <c r="B114" s="67"/>
      <c r="C114" s="67"/>
      <c r="D114" s="67"/>
    </row>
    <row r="115" spans="2:4" x14ac:dyDescent="0.2">
      <c r="B115" s="67"/>
      <c r="C115" s="67"/>
      <c r="D115" s="67"/>
    </row>
    <row r="116" spans="2:4" x14ac:dyDescent="0.2">
      <c r="B116" s="67"/>
      <c r="C116" s="67"/>
      <c r="D116" s="67"/>
    </row>
    <row r="117" spans="2:4" x14ac:dyDescent="0.2">
      <c r="B117" s="67"/>
      <c r="C117" s="67"/>
      <c r="D117" s="67"/>
    </row>
    <row r="118" spans="2:4" x14ac:dyDescent="0.2">
      <c r="B118" s="67"/>
      <c r="C118" s="67"/>
      <c r="D118" s="67"/>
    </row>
    <row r="119" spans="2:4" x14ac:dyDescent="0.2">
      <c r="B119" s="67"/>
      <c r="C119" s="67"/>
      <c r="D119" s="67"/>
    </row>
    <row r="120" spans="2:4" x14ac:dyDescent="0.2">
      <c r="B120" s="67"/>
      <c r="C120" s="67"/>
      <c r="D120" s="67"/>
    </row>
    <row r="121" spans="2:4" x14ac:dyDescent="0.2">
      <c r="B121" s="67"/>
      <c r="C121" s="67"/>
      <c r="D121" s="67"/>
    </row>
    <row r="122" spans="2:4" x14ac:dyDescent="0.2">
      <c r="B122" s="67"/>
      <c r="C122" s="67"/>
      <c r="D122" s="67"/>
    </row>
    <row r="123" spans="2:4" x14ac:dyDescent="0.2">
      <c r="B123" s="67"/>
      <c r="C123" s="67"/>
      <c r="D123" s="67"/>
    </row>
    <row r="124" spans="2:4" x14ac:dyDescent="0.2">
      <c r="B124" s="67"/>
      <c r="C124" s="67"/>
      <c r="D124" s="67"/>
    </row>
    <row r="125" spans="2:4" x14ac:dyDescent="0.2">
      <c r="B125" s="67"/>
      <c r="C125" s="67"/>
      <c r="D125" s="67"/>
    </row>
    <row r="126" spans="2:4" x14ac:dyDescent="0.2">
      <c r="B126" s="67"/>
      <c r="C126" s="67"/>
      <c r="D126" s="67"/>
    </row>
    <row r="127" spans="2:4" x14ac:dyDescent="0.2">
      <c r="B127" s="67"/>
      <c r="C127" s="67"/>
      <c r="D127" s="67"/>
    </row>
    <row r="128" spans="2:4" x14ac:dyDescent="0.2">
      <c r="B128" s="67"/>
      <c r="C128" s="67"/>
      <c r="D128" s="67"/>
    </row>
    <row r="129" spans="2:4" x14ac:dyDescent="0.2">
      <c r="B129" s="67"/>
      <c r="C129" s="67"/>
      <c r="D129" s="67"/>
    </row>
    <row r="130" spans="2:4" x14ac:dyDescent="0.2">
      <c r="B130" s="67"/>
      <c r="C130" s="67"/>
      <c r="D130" s="67"/>
    </row>
    <row r="131" spans="2:4" x14ac:dyDescent="0.2">
      <c r="B131" s="67"/>
      <c r="C131" s="67"/>
      <c r="D131" s="67"/>
    </row>
    <row r="132" spans="2:4" x14ac:dyDescent="0.2">
      <c r="B132" s="67"/>
      <c r="C132" s="67"/>
      <c r="D132" s="67"/>
    </row>
    <row r="133" spans="2:4" x14ac:dyDescent="0.2">
      <c r="B133" s="67"/>
      <c r="C133" s="67"/>
      <c r="D133" s="67"/>
    </row>
    <row r="134" spans="2:4" x14ac:dyDescent="0.2">
      <c r="B134" s="67"/>
      <c r="C134" s="67"/>
      <c r="D134" s="67"/>
    </row>
    <row r="135" spans="2:4" x14ac:dyDescent="0.2">
      <c r="B135" s="67"/>
      <c r="C135" s="67"/>
      <c r="D135" s="67"/>
    </row>
    <row r="136" spans="2:4" x14ac:dyDescent="0.2">
      <c r="B136" s="67"/>
      <c r="C136" s="67"/>
      <c r="D136" s="67"/>
    </row>
    <row r="137" spans="2:4" x14ac:dyDescent="0.2">
      <c r="B137" s="67"/>
      <c r="C137" s="67"/>
      <c r="D137" s="67"/>
    </row>
    <row r="138" spans="2:4" x14ac:dyDescent="0.2">
      <c r="B138" s="67"/>
      <c r="C138" s="67"/>
      <c r="D138" s="67"/>
    </row>
    <row r="139" spans="2:4" x14ac:dyDescent="0.2">
      <c r="B139" s="67"/>
      <c r="C139" s="67"/>
      <c r="D139" s="67"/>
    </row>
    <row r="140" spans="2:4" x14ac:dyDescent="0.2">
      <c r="B140" s="67"/>
      <c r="C140" s="67"/>
      <c r="D140" s="67"/>
    </row>
    <row r="141" spans="2:4" x14ac:dyDescent="0.2">
      <c r="B141" s="67"/>
      <c r="C141" s="67"/>
      <c r="D141" s="67"/>
    </row>
    <row r="142" spans="2:4" x14ac:dyDescent="0.2">
      <c r="B142" s="67"/>
      <c r="C142" s="67"/>
      <c r="D142" s="67"/>
    </row>
    <row r="143" spans="2:4" x14ac:dyDescent="0.2">
      <c r="B143" s="67"/>
      <c r="C143" s="67"/>
      <c r="D143" s="67"/>
    </row>
    <row r="144" spans="2:4" x14ac:dyDescent="0.2">
      <c r="B144" s="67"/>
      <c r="C144" s="67"/>
      <c r="D144" s="67"/>
    </row>
    <row r="145" spans="2:4" x14ac:dyDescent="0.2">
      <c r="B145" s="67"/>
      <c r="C145" s="67"/>
      <c r="D145" s="67"/>
    </row>
    <row r="146" spans="2:4" x14ac:dyDescent="0.2">
      <c r="B146" s="67"/>
      <c r="C146" s="67"/>
      <c r="D146" s="67"/>
    </row>
    <row r="147" spans="2:4" x14ac:dyDescent="0.2">
      <c r="B147" s="67"/>
      <c r="C147" s="67"/>
      <c r="D147" s="67"/>
    </row>
    <row r="148" spans="2:4" x14ac:dyDescent="0.2">
      <c r="B148" s="67"/>
      <c r="C148" s="67"/>
      <c r="D148" s="67"/>
    </row>
    <row r="149" spans="2:4" x14ac:dyDescent="0.2">
      <c r="B149" s="67"/>
      <c r="C149" s="67"/>
      <c r="D149" s="67"/>
    </row>
    <row r="150" spans="2:4" x14ac:dyDescent="0.2">
      <c r="B150" s="67"/>
      <c r="C150" s="67"/>
      <c r="D150" s="67"/>
    </row>
    <row r="151" spans="2:4" x14ac:dyDescent="0.2">
      <c r="B151" s="67"/>
      <c r="C151" s="67"/>
      <c r="D151" s="67"/>
    </row>
    <row r="152" spans="2:4" x14ac:dyDescent="0.2">
      <c r="B152" s="67"/>
      <c r="C152" s="67"/>
      <c r="D152" s="67"/>
    </row>
    <row r="153" spans="2:4" x14ac:dyDescent="0.2">
      <c r="B153" s="67"/>
      <c r="C153" s="67"/>
      <c r="D153" s="67"/>
    </row>
    <row r="154" spans="2:4" x14ac:dyDescent="0.2">
      <c r="B154" s="67"/>
      <c r="C154" s="67"/>
      <c r="D154" s="67"/>
    </row>
    <row r="155" spans="2:4" x14ac:dyDescent="0.2">
      <c r="B155" s="67"/>
      <c r="C155" s="67"/>
      <c r="D155" s="67"/>
    </row>
    <row r="156" spans="2:4" x14ac:dyDescent="0.2">
      <c r="B156" s="67"/>
      <c r="C156" s="67"/>
      <c r="D156" s="67"/>
    </row>
    <row r="157" spans="2:4" x14ac:dyDescent="0.2">
      <c r="B157" s="67"/>
      <c r="C157" s="67"/>
      <c r="D157" s="67"/>
    </row>
    <row r="158" spans="2:4" x14ac:dyDescent="0.2">
      <c r="B158" s="67"/>
      <c r="C158" s="67"/>
      <c r="D158" s="67"/>
    </row>
    <row r="159" spans="2:4" x14ac:dyDescent="0.2">
      <c r="B159" s="67"/>
      <c r="C159" s="67"/>
      <c r="D159" s="67"/>
    </row>
    <row r="160" spans="2:4" x14ac:dyDescent="0.2">
      <c r="B160" s="67"/>
      <c r="C160" s="67"/>
      <c r="D160" s="67"/>
    </row>
    <row r="161" spans="2:4" x14ac:dyDescent="0.2">
      <c r="B161" s="67"/>
      <c r="C161" s="67"/>
      <c r="D161" s="67"/>
    </row>
    <row r="162" spans="2:4" x14ac:dyDescent="0.2">
      <c r="B162" s="67"/>
      <c r="C162" s="67"/>
      <c r="D162" s="67"/>
    </row>
    <row r="163" spans="2:4" x14ac:dyDescent="0.2">
      <c r="B163" s="67"/>
      <c r="C163" s="67"/>
      <c r="D163" s="67"/>
    </row>
    <row r="164" spans="2:4" x14ac:dyDescent="0.2">
      <c r="B164" s="67"/>
      <c r="C164" s="67"/>
      <c r="D164" s="67"/>
    </row>
    <row r="165" spans="2:4" x14ac:dyDescent="0.2">
      <c r="B165" s="67"/>
      <c r="C165" s="67"/>
      <c r="D165" s="67"/>
    </row>
    <row r="166" spans="2:4" x14ac:dyDescent="0.2">
      <c r="B166" s="67"/>
      <c r="C166" s="67"/>
      <c r="D166" s="67"/>
    </row>
    <row r="167" spans="2:4" x14ac:dyDescent="0.2">
      <c r="B167" s="67"/>
      <c r="C167" s="67"/>
      <c r="D167" s="67"/>
    </row>
    <row r="168" spans="2:4" x14ac:dyDescent="0.2">
      <c r="B168" s="67"/>
      <c r="C168" s="67"/>
      <c r="D168" s="67"/>
    </row>
    <row r="169" spans="2:4" x14ac:dyDescent="0.2">
      <c r="B169" s="67"/>
      <c r="C169" s="67"/>
      <c r="D169" s="67"/>
    </row>
    <row r="170" spans="2:4" x14ac:dyDescent="0.2">
      <c r="B170" s="67"/>
      <c r="C170" s="67"/>
      <c r="D170" s="67"/>
    </row>
    <row r="171" spans="2:4" x14ac:dyDescent="0.2">
      <c r="B171" s="67"/>
      <c r="C171" s="67"/>
      <c r="D171" s="67"/>
    </row>
    <row r="172" spans="2:4" x14ac:dyDescent="0.2">
      <c r="B172" s="67"/>
      <c r="C172" s="67"/>
      <c r="D172" s="67"/>
    </row>
    <row r="173" spans="2:4" x14ac:dyDescent="0.2">
      <c r="B173" s="67"/>
      <c r="C173" s="67"/>
      <c r="D173" s="67"/>
    </row>
    <row r="174" spans="2:4" x14ac:dyDescent="0.2">
      <c r="B174" s="67"/>
      <c r="C174" s="67"/>
      <c r="D174" s="67"/>
    </row>
    <row r="175" spans="2:4" x14ac:dyDescent="0.2">
      <c r="B175" s="67"/>
      <c r="C175" s="67"/>
      <c r="D175" s="67"/>
    </row>
    <row r="176" spans="2:4" x14ac:dyDescent="0.2">
      <c r="B176" s="67"/>
      <c r="C176" s="67"/>
      <c r="D176" s="67"/>
    </row>
    <row r="177" spans="2:4" x14ac:dyDescent="0.2">
      <c r="B177" s="67"/>
      <c r="C177" s="67"/>
      <c r="D177" s="67"/>
    </row>
    <row r="178" spans="2:4" x14ac:dyDescent="0.2">
      <c r="B178" s="67"/>
      <c r="C178" s="67"/>
      <c r="D178" s="67"/>
    </row>
    <row r="179" spans="2:4" x14ac:dyDescent="0.2">
      <c r="B179" s="67"/>
      <c r="C179" s="67"/>
      <c r="D179" s="67"/>
    </row>
    <row r="180" spans="2:4" x14ac:dyDescent="0.2">
      <c r="B180" s="67"/>
      <c r="C180" s="67"/>
      <c r="D180" s="67"/>
    </row>
    <row r="181" spans="2:4" x14ac:dyDescent="0.2">
      <c r="B181" s="67"/>
      <c r="C181" s="67"/>
      <c r="D181" s="67"/>
    </row>
    <row r="182" spans="2:4" x14ac:dyDescent="0.2">
      <c r="B182" s="67"/>
      <c r="C182" s="67"/>
      <c r="D182" s="67"/>
    </row>
    <row r="183" spans="2:4" x14ac:dyDescent="0.2">
      <c r="B183" s="67"/>
      <c r="C183" s="67"/>
      <c r="D183" s="67"/>
    </row>
    <row r="184" spans="2:4" x14ac:dyDescent="0.2">
      <c r="B184" s="67"/>
      <c r="C184" s="67"/>
      <c r="D184" s="67"/>
    </row>
    <row r="185" spans="2:4" x14ac:dyDescent="0.2">
      <c r="B185" s="67"/>
      <c r="C185" s="67"/>
      <c r="D185" s="67"/>
    </row>
    <row r="186" spans="2:4" x14ac:dyDescent="0.2">
      <c r="B186" s="67"/>
      <c r="C186" s="67"/>
      <c r="D186" s="67"/>
    </row>
    <row r="187" spans="2:4" x14ac:dyDescent="0.2">
      <c r="B187" s="67"/>
      <c r="C187" s="67"/>
      <c r="D187" s="67"/>
    </row>
    <row r="188" spans="2:4" x14ac:dyDescent="0.2">
      <c r="B188" s="67"/>
      <c r="C188" s="67"/>
      <c r="D188" s="67"/>
    </row>
    <row r="189" spans="2:4" x14ac:dyDescent="0.2">
      <c r="B189" s="67"/>
      <c r="C189" s="67"/>
      <c r="D189" s="67"/>
    </row>
    <row r="190" spans="2:4" x14ac:dyDescent="0.2">
      <c r="B190" s="67"/>
      <c r="C190" s="67"/>
      <c r="D190" s="67"/>
    </row>
    <row r="191" spans="2:4" x14ac:dyDescent="0.2">
      <c r="B191" s="67"/>
      <c r="C191" s="67"/>
      <c r="D191" s="67"/>
    </row>
    <row r="192" spans="2:4" x14ac:dyDescent="0.2">
      <c r="B192" s="67"/>
      <c r="C192" s="67"/>
      <c r="D192" s="67"/>
    </row>
    <row r="193" spans="2:4" x14ac:dyDescent="0.2">
      <c r="B193" s="67"/>
      <c r="C193" s="67"/>
      <c r="D193" s="67"/>
    </row>
    <row r="194" spans="2:4" x14ac:dyDescent="0.2">
      <c r="B194" s="67"/>
      <c r="C194" s="67"/>
      <c r="D194" s="67"/>
    </row>
    <row r="195" spans="2:4" x14ac:dyDescent="0.2">
      <c r="B195" s="67"/>
      <c r="C195" s="67"/>
      <c r="D195" s="67"/>
    </row>
    <row r="196" spans="2:4" x14ac:dyDescent="0.2">
      <c r="B196" s="67"/>
      <c r="C196" s="67"/>
      <c r="D196" s="67"/>
    </row>
    <row r="197" spans="2:4" x14ac:dyDescent="0.2">
      <c r="B197" s="67"/>
      <c r="C197" s="67"/>
      <c r="D197" s="67"/>
    </row>
    <row r="198" spans="2:4" x14ac:dyDescent="0.2">
      <c r="B198" s="67"/>
      <c r="C198" s="67"/>
      <c r="D198" s="67"/>
    </row>
    <row r="199" spans="2:4" x14ac:dyDescent="0.2">
      <c r="B199" s="67"/>
      <c r="C199" s="67"/>
      <c r="D199" s="67"/>
    </row>
    <row r="200" spans="2:4" x14ac:dyDescent="0.2">
      <c r="B200" s="67"/>
      <c r="C200" s="67"/>
      <c r="D200" s="67"/>
    </row>
    <row r="201" spans="2:4" x14ac:dyDescent="0.2">
      <c r="B201" s="67"/>
      <c r="C201" s="67"/>
      <c r="D201" s="67"/>
    </row>
    <row r="202" spans="2:4" x14ac:dyDescent="0.2">
      <c r="B202" s="67"/>
      <c r="C202" s="67"/>
      <c r="D202" s="67"/>
    </row>
    <row r="203" spans="2:4" x14ac:dyDescent="0.2">
      <c r="B203" s="67"/>
      <c r="C203" s="67"/>
      <c r="D203" s="67"/>
    </row>
    <row r="204" spans="2:4" x14ac:dyDescent="0.2">
      <c r="B204" s="67"/>
      <c r="C204" s="67"/>
      <c r="D204" s="67"/>
    </row>
    <row r="205" spans="2:4" x14ac:dyDescent="0.2">
      <c r="B205" s="67"/>
      <c r="C205" s="67"/>
      <c r="D205" s="67"/>
    </row>
    <row r="206" spans="2:4" x14ac:dyDescent="0.2">
      <c r="B206" s="67"/>
      <c r="C206" s="67"/>
      <c r="D206" s="67"/>
    </row>
    <row r="207" spans="2:4" x14ac:dyDescent="0.2">
      <c r="B207" s="67"/>
      <c r="C207" s="67"/>
      <c r="D207" s="67"/>
    </row>
    <row r="208" spans="2:4" x14ac:dyDescent="0.2">
      <c r="B208" s="67"/>
      <c r="C208" s="67"/>
      <c r="D208" s="67"/>
    </row>
    <row r="209" spans="2:4" x14ac:dyDescent="0.2">
      <c r="B209" s="67"/>
      <c r="C209" s="67"/>
      <c r="D209" s="67"/>
    </row>
    <row r="210" spans="2:4" x14ac:dyDescent="0.2">
      <c r="B210" s="67"/>
      <c r="C210" s="67"/>
      <c r="D210" s="67"/>
    </row>
    <row r="211" spans="2:4" x14ac:dyDescent="0.2">
      <c r="B211" s="67"/>
      <c r="C211" s="67"/>
      <c r="D211" s="67"/>
    </row>
    <row r="212" spans="2:4" x14ac:dyDescent="0.2">
      <c r="B212" s="67"/>
      <c r="C212" s="67"/>
      <c r="D212" s="67"/>
    </row>
    <row r="213" spans="2:4" x14ac:dyDescent="0.2">
      <c r="B213" s="67"/>
      <c r="C213" s="67"/>
      <c r="D213" s="67"/>
    </row>
    <row r="214" spans="2:4" x14ac:dyDescent="0.2">
      <c r="B214" s="67"/>
      <c r="C214" s="67"/>
      <c r="D214" s="67"/>
    </row>
    <row r="215" spans="2:4" x14ac:dyDescent="0.2">
      <c r="B215" s="67"/>
      <c r="C215" s="67"/>
      <c r="D215" s="67"/>
    </row>
    <row r="216" spans="2:4" x14ac:dyDescent="0.2">
      <c r="B216" s="67"/>
      <c r="C216" s="67"/>
      <c r="D216" s="67"/>
    </row>
    <row r="217" spans="2:4" x14ac:dyDescent="0.2">
      <c r="B217" s="67"/>
      <c r="C217" s="67"/>
      <c r="D217" s="67"/>
    </row>
    <row r="218" spans="2:4" x14ac:dyDescent="0.2">
      <c r="B218" s="67"/>
      <c r="C218" s="67"/>
      <c r="D218" s="67"/>
    </row>
    <row r="219" spans="2:4" x14ac:dyDescent="0.2">
      <c r="B219" s="67"/>
      <c r="C219" s="67"/>
      <c r="D219" s="67"/>
    </row>
    <row r="220" spans="2:4" x14ac:dyDescent="0.2">
      <c r="B220" s="67"/>
      <c r="C220" s="67"/>
      <c r="D220" s="67"/>
    </row>
    <row r="221" spans="2:4" x14ac:dyDescent="0.2">
      <c r="B221" s="67"/>
      <c r="C221" s="67"/>
      <c r="D221" s="67"/>
    </row>
    <row r="222" spans="2:4" x14ac:dyDescent="0.2">
      <c r="B222" s="67"/>
      <c r="C222" s="67"/>
      <c r="D222" s="67"/>
    </row>
    <row r="223" spans="2:4" x14ac:dyDescent="0.2">
      <c r="B223" s="67"/>
      <c r="C223" s="67"/>
      <c r="D223" s="67"/>
    </row>
    <row r="224" spans="2:4" x14ac:dyDescent="0.2">
      <c r="B224" s="67"/>
      <c r="C224" s="67"/>
      <c r="D224" s="67"/>
    </row>
    <row r="225" spans="2:4" x14ac:dyDescent="0.2">
      <c r="B225" s="67"/>
      <c r="C225" s="67"/>
      <c r="D225" s="67"/>
    </row>
    <row r="226" spans="2:4" x14ac:dyDescent="0.2">
      <c r="B226" s="67"/>
      <c r="C226" s="67"/>
      <c r="D226" s="67"/>
    </row>
    <row r="227" spans="2:4" x14ac:dyDescent="0.2">
      <c r="B227" s="67"/>
      <c r="C227" s="67"/>
      <c r="D227" s="67"/>
    </row>
    <row r="228" spans="2:4" x14ac:dyDescent="0.2">
      <c r="B228" s="67"/>
      <c r="C228" s="67"/>
      <c r="D228" s="67"/>
    </row>
    <row r="229" spans="2:4" x14ac:dyDescent="0.2">
      <c r="B229" s="67"/>
      <c r="C229" s="67"/>
      <c r="D229" s="67"/>
    </row>
    <row r="230" spans="2:4" x14ac:dyDescent="0.2">
      <c r="B230" s="67"/>
      <c r="C230" s="67"/>
      <c r="D230" s="67"/>
    </row>
    <row r="231" spans="2:4" x14ac:dyDescent="0.2">
      <c r="B231" s="67"/>
      <c r="C231" s="67"/>
      <c r="D231" s="67"/>
    </row>
    <row r="232" spans="2:4" x14ac:dyDescent="0.2">
      <c r="B232" s="67"/>
      <c r="C232" s="67"/>
      <c r="D232" s="67"/>
    </row>
    <row r="233" spans="2:4" x14ac:dyDescent="0.2">
      <c r="B233" s="67"/>
      <c r="C233" s="67"/>
      <c r="D233" s="67"/>
    </row>
    <row r="234" spans="2:4" x14ac:dyDescent="0.2">
      <c r="B234" s="67"/>
      <c r="C234" s="67"/>
      <c r="D234" s="67"/>
    </row>
    <row r="235" spans="2:4" x14ac:dyDescent="0.2">
      <c r="B235" s="67"/>
      <c r="C235" s="67"/>
      <c r="D235" s="67"/>
    </row>
    <row r="236" spans="2:4" x14ac:dyDescent="0.2">
      <c r="B236" s="67"/>
      <c r="C236" s="67"/>
      <c r="D236" s="67"/>
    </row>
    <row r="237" spans="2:4" x14ac:dyDescent="0.2">
      <c r="B237" s="67"/>
      <c r="C237" s="67"/>
      <c r="D237" s="67"/>
    </row>
    <row r="238" spans="2:4" x14ac:dyDescent="0.2">
      <c r="B238" s="67"/>
      <c r="C238" s="67"/>
      <c r="D238" s="67"/>
    </row>
    <row r="239" spans="2:4" x14ac:dyDescent="0.2">
      <c r="B239" s="67"/>
      <c r="C239" s="67"/>
      <c r="D239" s="67"/>
    </row>
    <row r="240" spans="2:4" x14ac:dyDescent="0.2">
      <c r="B240" s="67"/>
      <c r="C240" s="67"/>
      <c r="D240" s="67"/>
    </row>
    <row r="241" spans="2:4" x14ac:dyDescent="0.2">
      <c r="B241" s="67"/>
      <c r="C241" s="67"/>
      <c r="D241" s="67"/>
    </row>
    <row r="242" spans="2:4" x14ac:dyDescent="0.2">
      <c r="B242" s="67"/>
      <c r="C242" s="67"/>
      <c r="D242" s="67"/>
    </row>
    <row r="243" spans="2:4" x14ac:dyDescent="0.2">
      <c r="B243" s="67"/>
      <c r="C243" s="67"/>
      <c r="D243" s="67"/>
    </row>
    <row r="244" spans="2:4" x14ac:dyDescent="0.2">
      <c r="B244" s="67"/>
      <c r="C244" s="67"/>
      <c r="D244" s="67"/>
    </row>
    <row r="245" spans="2:4" x14ac:dyDescent="0.2">
      <c r="B245" s="67"/>
      <c r="C245" s="67"/>
      <c r="D245" s="67"/>
    </row>
    <row r="246" spans="2:4" x14ac:dyDescent="0.2">
      <c r="B246" s="67"/>
      <c r="C246" s="67"/>
      <c r="D246" s="67"/>
    </row>
    <row r="247" spans="2:4" x14ac:dyDescent="0.2">
      <c r="B247" s="67"/>
      <c r="C247" s="67"/>
      <c r="D247" s="67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D20"/>
  <sheetViews>
    <sheetView workbookViewId="0">
      <selection activeCell="N8" sqref="N8"/>
    </sheetView>
  </sheetViews>
  <sheetFormatPr defaultRowHeight="12.75" x14ac:dyDescent="0.2"/>
  <cols>
    <col min="1" max="1" width="52.7109375" style="50" bestFit="1" customWidth="1"/>
    <col min="2" max="3" width="10.140625" style="50" bestFit="1" customWidth="1"/>
    <col min="4" max="16384" width="9.140625" style="50"/>
  </cols>
  <sheetData>
    <row r="2" spans="1:4" ht="18.75" x14ac:dyDescent="0.2">
      <c r="A2" s="5" t="s">
        <v>185</v>
      </c>
      <c r="B2" s="5"/>
      <c r="C2" s="5"/>
    </row>
    <row r="4" spans="1:4" x14ac:dyDescent="0.2">
      <c r="C4" s="147" t="s">
        <v>81</v>
      </c>
    </row>
    <row r="5" spans="1:4" x14ac:dyDescent="0.2">
      <c r="A5" s="94"/>
      <c r="B5" s="195">
        <f>MT_ALL!B5</f>
        <v>42369</v>
      </c>
      <c r="C5" s="195">
        <f>MT_ALL!C5</f>
        <v>42400</v>
      </c>
      <c r="D5" s="6"/>
    </row>
    <row r="6" spans="1:4" x14ac:dyDescent="0.2">
      <c r="A6" s="202" t="str">
        <f>MT_ALL!A6</f>
        <v>Загальна сума державного та гарантованого державою боргу</v>
      </c>
      <c r="B6" s="36">
        <f t="shared" ref="B6:C6" si="0">SUM(B7:B8)</f>
        <v>1571.7692687628</v>
      </c>
      <c r="C6" s="36">
        <f t="shared" si="0"/>
        <v>1645.1845526491002</v>
      </c>
    </row>
    <row r="7" spans="1:4" x14ac:dyDescent="0.2">
      <c r="A7" s="82" t="str">
        <f>MT_ALL!A7</f>
        <v>Внутрішній борг</v>
      </c>
      <c r="B7" s="12">
        <f>MT_ALL!B7/DMLMLR</f>
        <v>529.46057801733002</v>
      </c>
      <c r="C7" s="12">
        <f>MT_ALL!C7/DMLMLR</f>
        <v>549.60623629748</v>
      </c>
    </row>
    <row r="8" spans="1:4" x14ac:dyDescent="0.2">
      <c r="A8" s="82" t="str">
        <f>MT_ALL!A8</f>
        <v>Зовнішній борг</v>
      </c>
      <c r="B8" s="12">
        <f>MT_ALL!B8/DMLMLR</f>
        <v>1042.3086907454701</v>
      </c>
      <c r="C8" s="12">
        <f>MT_ALL!C8/DMLMLR</f>
        <v>1095.5783163516201</v>
      </c>
    </row>
    <row r="10" spans="1:4" x14ac:dyDescent="0.2">
      <c r="C10" s="147" t="s">
        <v>48</v>
      </c>
    </row>
    <row r="11" spans="1:4" x14ac:dyDescent="0.2">
      <c r="A11" s="94"/>
      <c r="B11" s="195">
        <f>MT_ALL!B11</f>
        <v>42369</v>
      </c>
      <c r="C11" s="195">
        <f>MT_ALL!C11</f>
        <v>42400</v>
      </c>
    </row>
    <row r="12" spans="1:4" x14ac:dyDescent="0.2">
      <c r="A12" s="202" t="str">
        <f>MT_ALL!A12</f>
        <v>Загальна сума державного та гарантованого державою боргу</v>
      </c>
      <c r="B12" s="36">
        <f t="shared" ref="B12:C12" si="1">SUM(B13:B14)</f>
        <v>65.488566161959994</v>
      </c>
      <c r="C12" s="36">
        <f t="shared" si="1"/>
        <v>65.410291921959995</v>
      </c>
    </row>
    <row r="13" spans="1:4" x14ac:dyDescent="0.2">
      <c r="A13" s="82" t="str">
        <f>MT_ALL!A13</f>
        <v>Внутрішній борг</v>
      </c>
      <c r="B13" s="12">
        <f>MT_ALL!B13/DMLMLR</f>
        <v>22.060244326389999</v>
      </c>
      <c r="C13" s="12">
        <f>MT_ALL!C13/DMLMLR</f>
        <v>21.851593670869999</v>
      </c>
    </row>
    <row r="14" spans="1:4" x14ac:dyDescent="0.2">
      <c r="A14" s="82" t="str">
        <f>MT_ALL!A14</f>
        <v>Зовнішній борг</v>
      </c>
      <c r="B14" s="12">
        <f>MT_ALL!B14/DMLMLR</f>
        <v>43.428321835570003</v>
      </c>
      <c r="C14" s="12">
        <f>MT_ALL!C14/DMLMLR</f>
        <v>43.55869825109</v>
      </c>
    </row>
    <row r="16" spans="1:4" x14ac:dyDescent="0.2">
      <c r="C16" s="147" t="s">
        <v>17</v>
      </c>
    </row>
    <row r="17" spans="1:3" x14ac:dyDescent="0.2">
      <c r="A17" s="94"/>
      <c r="B17" s="195">
        <f>MT_ALL!B17</f>
        <v>42369</v>
      </c>
      <c r="C17" s="195">
        <f>MT_ALL!C17</f>
        <v>42400</v>
      </c>
    </row>
    <row r="18" spans="1:3" x14ac:dyDescent="0.2">
      <c r="A18" s="202" t="str">
        <f>MT_ALL!A18</f>
        <v>Загальна сума державного та гарантованого державою боргу</v>
      </c>
      <c r="B18" s="36">
        <f t="shared" ref="B18:C18" si="2">SUM(B19:B20)</f>
        <v>1</v>
      </c>
      <c r="C18" s="36">
        <f t="shared" si="2"/>
        <v>1</v>
      </c>
    </row>
    <row r="19" spans="1:3" x14ac:dyDescent="0.2">
      <c r="A19" s="82" t="str">
        <f>MT_ALL!A19</f>
        <v>Внутрішній борг</v>
      </c>
      <c r="B19" s="165">
        <f>MT_ALL!B19</f>
        <v>0.33685599999999999</v>
      </c>
      <c r="C19" s="165">
        <f>MT_ALL!C19</f>
        <v>0.33406999999999998</v>
      </c>
    </row>
    <row r="20" spans="1:3" x14ac:dyDescent="0.2">
      <c r="A20" s="82" t="str">
        <f>MT_ALL!A20</f>
        <v>Зовнішній борг</v>
      </c>
      <c r="B20" s="165">
        <f>MT_ALL!B20</f>
        <v>0.66314399999999996</v>
      </c>
      <c r="C20" s="165">
        <f>MT_ALL!C20</f>
        <v>0.66593000000000002</v>
      </c>
    </row>
  </sheetData>
  <mergeCells count="1">
    <mergeCell ref="A2:C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J247"/>
  <sheetViews>
    <sheetView workbookViewId="0">
      <selection activeCell="A4" sqref="A4"/>
    </sheetView>
  </sheetViews>
  <sheetFormatPr defaultRowHeight="12.75" x14ac:dyDescent="0.2"/>
  <cols>
    <col min="1" max="1" width="63.28515625" style="50" bestFit="1" customWidth="1"/>
    <col min="2" max="2" width="14.7109375" style="50" customWidth="1"/>
    <col min="3" max="3" width="13" style="50" customWidth="1"/>
    <col min="4" max="16384" width="9.140625" style="50"/>
  </cols>
  <sheetData>
    <row r="2" spans="1:10" ht="18.75" x14ac:dyDescent="0.2">
      <c r="A2" s="5" t="s">
        <v>185</v>
      </c>
      <c r="B2" s="5"/>
      <c r="C2" s="5"/>
      <c r="D2" s="67"/>
      <c r="E2" s="67"/>
      <c r="F2" s="67"/>
      <c r="G2" s="67"/>
      <c r="H2" s="67"/>
      <c r="I2" s="67"/>
      <c r="J2" s="67"/>
    </row>
    <row r="3" spans="1:10" x14ac:dyDescent="0.2">
      <c r="A3" s="167"/>
    </row>
    <row r="4" spans="1:10" s="157" customFormat="1" x14ac:dyDescent="0.2">
      <c r="A4" s="193" t="str">
        <f>$A$2 &amp; " (" &amp;C4 &amp; ")"</f>
        <v>Державний та гарантований державою борг України за поточний рік (тис. грн)</v>
      </c>
      <c r="C4" s="157" t="str">
        <f>VALUAH</f>
        <v>тис. грн</v>
      </c>
    </row>
    <row r="5" spans="1:10" s="152" customFormat="1" x14ac:dyDescent="0.2">
      <c r="A5" s="137"/>
      <c r="B5" s="43">
        <v>42369</v>
      </c>
      <c r="C5" s="174">
        <v>42400</v>
      </c>
    </row>
    <row r="6" spans="1:10" s="107" customFormat="1" x14ac:dyDescent="0.2">
      <c r="A6" s="218" t="s">
        <v>172</v>
      </c>
      <c r="B6" s="89">
        <f t="shared" ref="B6:C6" si="0">SUM(B7:B8)</f>
        <v>1571769268.7628</v>
      </c>
      <c r="C6" s="89">
        <f t="shared" si="0"/>
        <v>1645184552.6491001</v>
      </c>
    </row>
    <row r="7" spans="1:10" s="118" customFormat="1" x14ac:dyDescent="0.2">
      <c r="A7" s="229" t="s">
        <v>74</v>
      </c>
      <c r="B7" s="131">
        <v>1333860711.06358</v>
      </c>
      <c r="C7" s="214">
        <v>1391965234.9158101</v>
      </c>
    </row>
    <row r="8" spans="1:10" s="118" customFormat="1" x14ac:dyDescent="0.2">
      <c r="A8" s="229" t="s">
        <v>114</v>
      </c>
      <c r="B8" s="131">
        <v>237908557.69922</v>
      </c>
      <c r="C8" s="214">
        <v>253219317.73328999</v>
      </c>
    </row>
    <row r="9" spans="1:10" x14ac:dyDescent="0.2">
      <c r="B9" s="67"/>
      <c r="C9" s="67"/>
      <c r="D9" s="67"/>
      <c r="E9" s="67"/>
      <c r="F9" s="67"/>
      <c r="G9" s="67"/>
      <c r="H9" s="67"/>
    </row>
    <row r="10" spans="1:10" x14ac:dyDescent="0.2">
      <c r="A10" s="193" t="str">
        <f>$A$2 &amp; " (" &amp;C10 &amp; ")"</f>
        <v>Державний та гарантований державою борг України за поточний рік (тис. дол. США)</v>
      </c>
      <c r="B10" s="67"/>
      <c r="C10" s="157" t="str">
        <f>VALUSD</f>
        <v>тис. дол. США</v>
      </c>
      <c r="D10" s="67"/>
      <c r="E10" s="67"/>
      <c r="F10" s="67"/>
      <c r="G10" s="67"/>
      <c r="H10" s="67"/>
    </row>
    <row r="11" spans="1:10" s="29" customFormat="1" x14ac:dyDescent="0.2">
      <c r="A11" s="232"/>
      <c r="B11" s="43">
        <v>42369</v>
      </c>
      <c r="C11" s="174">
        <v>42400</v>
      </c>
      <c r="D11" s="152"/>
      <c r="E11" s="152"/>
      <c r="F11" s="152"/>
      <c r="G11" s="152"/>
      <c r="H11" s="152"/>
      <c r="I11" s="152"/>
      <c r="J11" s="152"/>
    </row>
    <row r="12" spans="1:10" s="213" customFormat="1" x14ac:dyDescent="0.2">
      <c r="A12" s="218" t="s">
        <v>172</v>
      </c>
      <c r="B12" s="89">
        <f t="shared" ref="B12:C12" si="1">SUM(B13:B14)</f>
        <v>65488566.161959998</v>
      </c>
      <c r="C12" s="89">
        <f t="shared" si="1"/>
        <v>65410291.921959996</v>
      </c>
      <c r="D12" s="230"/>
      <c r="E12" s="230"/>
      <c r="F12" s="230"/>
      <c r="G12" s="230"/>
      <c r="H12" s="230"/>
    </row>
    <row r="13" spans="1:10" s="231" customFormat="1" x14ac:dyDescent="0.2">
      <c r="A13" s="106" t="s">
        <v>74</v>
      </c>
      <c r="B13" s="131">
        <v>55575985.07835</v>
      </c>
      <c r="C13" s="90">
        <v>55342637.526189998</v>
      </c>
      <c r="D13" s="11"/>
      <c r="E13" s="11"/>
      <c r="F13" s="11"/>
      <c r="G13" s="11"/>
      <c r="H13" s="11"/>
    </row>
    <row r="14" spans="1:10" s="231" customFormat="1" x14ac:dyDescent="0.2">
      <c r="A14" s="106" t="s">
        <v>114</v>
      </c>
      <c r="B14" s="131">
        <v>9912581.0836100001</v>
      </c>
      <c r="C14" s="90">
        <v>10067654.39577</v>
      </c>
      <c r="D14" s="11"/>
      <c r="E14" s="11"/>
      <c r="F14" s="11"/>
      <c r="G14" s="11"/>
      <c r="H14" s="11"/>
    </row>
    <row r="15" spans="1:10" x14ac:dyDescent="0.2">
      <c r="B15" s="67"/>
      <c r="C15" s="67"/>
      <c r="D15" s="67"/>
      <c r="E15" s="67"/>
      <c r="F15" s="67"/>
      <c r="G15" s="67"/>
      <c r="H15" s="67"/>
    </row>
    <row r="16" spans="1:10" s="157" customFormat="1" x14ac:dyDescent="0.2">
      <c r="A16" s="225"/>
      <c r="B16" s="240"/>
      <c r="C16" s="147" t="s">
        <v>17</v>
      </c>
    </row>
    <row r="17" spans="1:10" s="29" customFormat="1" x14ac:dyDescent="0.2">
      <c r="A17" s="154"/>
      <c r="B17" s="43">
        <v>42369</v>
      </c>
      <c r="C17" s="43">
        <v>42400</v>
      </c>
      <c r="D17" s="152"/>
      <c r="E17" s="152"/>
      <c r="F17" s="152"/>
      <c r="G17" s="152"/>
      <c r="H17" s="152"/>
      <c r="I17" s="152"/>
      <c r="J17" s="152"/>
    </row>
    <row r="18" spans="1:10" s="213" customFormat="1" x14ac:dyDescent="0.2">
      <c r="A18" s="218" t="s">
        <v>172</v>
      </c>
      <c r="B18" s="89">
        <f t="shared" ref="B18:C18" si="2">SUM(B19:B20)</f>
        <v>1</v>
      </c>
      <c r="C18" s="89">
        <f t="shared" si="2"/>
        <v>1</v>
      </c>
      <c r="D18" s="230"/>
      <c r="E18" s="230"/>
      <c r="F18" s="230"/>
      <c r="G18" s="230"/>
      <c r="H18" s="230"/>
    </row>
    <row r="19" spans="1:10" s="231" customFormat="1" x14ac:dyDescent="0.2">
      <c r="A19" s="106" t="s">
        <v>74</v>
      </c>
      <c r="B19" s="125">
        <v>0.84863599999999995</v>
      </c>
      <c r="C19" s="209">
        <v>0.84608499999999998</v>
      </c>
      <c r="D19" s="11"/>
      <c r="E19" s="11"/>
      <c r="F19" s="11"/>
      <c r="G19" s="11"/>
      <c r="H19" s="11"/>
    </row>
    <row r="20" spans="1:10" s="231" customFormat="1" x14ac:dyDescent="0.2">
      <c r="A20" s="106" t="s">
        <v>114</v>
      </c>
      <c r="B20" s="125">
        <v>0.151364</v>
      </c>
      <c r="C20" s="209">
        <v>0.153915</v>
      </c>
      <c r="D20" s="11"/>
      <c r="E20" s="11"/>
      <c r="F20" s="11"/>
      <c r="G20" s="11"/>
      <c r="H20" s="11"/>
    </row>
    <row r="21" spans="1:10" x14ac:dyDescent="0.2">
      <c r="B21" s="67"/>
      <c r="C21" s="67"/>
      <c r="D21" s="67"/>
      <c r="E21" s="67"/>
      <c r="F21" s="67"/>
      <c r="G21" s="67"/>
      <c r="H21" s="67"/>
    </row>
    <row r="22" spans="1:10" x14ac:dyDescent="0.2">
      <c r="B22" s="67"/>
      <c r="C22" s="67"/>
      <c r="D22" s="67"/>
      <c r="E22" s="67"/>
      <c r="F22" s="67"/>
      <c r="G22" s="67"/>
      <c r="H22" s="67"/>
    </row>
    <row r="23" spans="1:10" x14ac:dyDescent="0.2">
      <c r="B23" s="67"/>
      <c r="C23" s="67"/>
      <c r="D23" s="67"/>
      <c r="E23" s="67"/>
      <c r="F23" s="67"/>
      <c r="G23" s="67"/>
      <c r="H23" s="67"/>
    </row>
    <row r="24" spans="1:10" x14ac:dyDescent="0.2">
      <c r="B24" s="67"/>
      <c r="C24" s="67"/>
      <c r="D24" s="67"/>
      <c r="E24" s="67"/>
      <c r="F24" s="67"/>
      <c r="G24" s="67"/>
      <c r="H24" s="67"/>
    </row>
    <row r="25" spans="1:10" s="225" customFormat="1" x14ac:dyDescent="0.2">
      <c r="B25" s="240"/>
      <c r="C25" s="240"/>
      <c r="D25" s="240"/>
      <c r="E25" s="240"/>
      <c r="F25" s="240"/>
      <c r="G25" s="240"/>
      <c r="H25" s="240"/>
    </row>
    <row r="26" spans="1:10" x14ac:dyDescent="0.2">
      <c r="B26" s="67"/>
      <c r="C26" s="67"/>
      <c r="D26" s="67"/>
      <c r="E26" s="67"/>
      <c r="F26" s="67"/>
      <c r="G26" s="67"/>
      <c r="H26" s="67"/>
    </row>
    <row r="27" spans="1:10" x14ac:dyDescent="0.2">
      <c r="B27" s="67"/>
      <c r="C27" s="67"/>
      <c r="D27" s="67"/>
      <c r="E27" s="67"/>
      <c r="F27" s="67"/>
      <c r="G27" s="67"/>
      <c r="H27" s="67"/>
    </row>
    <row r="28" spans="1:10" x14ac:dyDescent="0.2">
      <c r="B28" s="67"/>
      <c r="C28" s="67"/>
      <c r="D28" s="67"/>
      <c r="E28" s="67"/>
      <c r="F28" s="67"/>
      <c r="G28" s="67"/>
      <c r="H28" s="67"/>
    </row>
    <row r="29" spans="1:10" x14ac:dyDescent="0.2">
      <c r="B29" s="67"/>
      <c r="C29" s="67"/>
      <c r="D29" s="67"/>
      <c r="E29" s="67"/>
      <c r="F29" s="67"/>
      <c r="G29" s="67"/>
      <c r="H29" s="67"/>
    </row>
    <row r="30" spans="1:10" x14ac:dyDescent="0.2">
      <c r="B30" s="67"/>
      <c r="C30" s="67"/>
      <c r="D30" s="67"/>
      <c r="E30" s="67"/>
      <c r="F30" s="67"/>
      <c r="G30" s="67"/>
      <c r="H30" s="67"/>
    </row>
    <row r="31" spans="1:10" x14ac:dyDescent="0.2">
      <c r="B31" s="67"/>
      <c r="C31" s="67"/>
      <c r="D31" s="67"/>
      <c r="E31" s="67"/>
      <c r="F31" s="67"/>
      <c r="G31" s="67"/>
      <c r="H31" s="67"/>
    </row>
    <row r="32" spans="1:10" x14ac:dyDescent="0.2">
      <c r="B32" s="67"/>
      <c r="C32" s="67"/>
      <c r="D32" s="67"/>
      <c r="E32" s="67"/>
      <c r="F32" s="67"/>
      <c r="G32" s="67"/>
      <c r="H32" s="67"/>
    </row>
    <row r="33" spans="2:8" x14ac:dyDescent="0.2">
      <c r="B33" s="67"/>
      <c r="C33" s="67"/>
      <c r="D33" s="67"/>
      <c r="E33" s="67"/>
      <c r="F33" s="67"/>
      <c r="G33" s="67"/>
      <c r="H33" s="67"/>
    </row>
    <row r="34" spans="2:8" x14ac:dyDescent="0.2">
      <c r="B34" s="67"/>
      <c r="C34" s="67"/>
      <c r="D34" s="67"/>
      <c r="E34" s="67"/>
      <c r="F34" s="67"/>
      <c r="G34" s="67"/>
      <c r="H34" s="67"/>
    </row>
    <row r="35" spans="2:8" x14ac:dyDescent="0.2">
      <c r="B35" s="67"/>
      <c r="C35" s="67"/>
      <c r="D35" s="67"/>
      <c r="E35" s="67"/>
      <c r="F35" s="67"/>
      <c r="G35" s="67"/>
      <c r="H35" s="67"/>
    </row>
    <row r="36" spans="2:8" x14ac:dyDescent="0.2">
      <c r="B36" s="67"/>
      <c r="C36" s="67"/>
      <c r="D36" s="67"/>
      <c r="E36" s="67"/>
      <c r="F36" s="67"/>
      <c r="G36" s="67"/>
      <c r="H36" s="67"/>
    </row>
    <row r="37" spans="2:8" x14ac:dyDescent="0.2">
      <c r="B37" s="67"/>
      <c r="C37" s="67"/>
      <c r="D37" s="67"/>
      <c r="E37" s="67"/>
      <c r="F37" s="67"/>
      <c r="G37" s="67"/>
      <c r="H37" s="67"/>
    </row>
    <row r="38" spans="2:8" x14ac:dyDescent="0.2">
      <c r="B38" s="67"/>
      <c r="C38" s="67"/>
      <c r="D38" s="67"/>
      <c r="E38" s="67"/>
      <c r="F38" s="67"/>
      <c r="G38" s="67"/>
      <c r="H38" s="67"/>
    </row>
    <row r="39" spans="2:8" x14ac:dyDescent="0.2">
      <c r="B39" s="67"/>
      <c r="C39" s="67"/>
      <c r="D39" s="67"/>
      <c r="E39" s="67"/>
      <c r="F39" s="67"/>
      <c r="G39" s="67"/>
      <c r="H39" s="67"/>
    </row>
    <row r="40" spans="2:8" x14ac:dyDescent="0.2">
      <c r="B40" s="67"/>
      <c r="C40" s="67"/>
      <c r="D40" s="67"/>
      <c r="E40" s="67"/>
      <c r="F40" s="67"/>
      <c r="G40" s="67"/>
      <c r="H40" s="67"/>
    </row>
    <row r="41" spans="2:8" x14ac:dyDescent="0.2">
      <c r="B41" s="67"/>
      <c r="C41" s="67"/>
      <c r="D41" s="67"/>
      <c r="E41" s="67"/>
      <c r="F41" s="67"/>
      <c r="G41" s="67"/>
      <c r="H41" s="67"/>
    </row>
    <row r="42" spans="2:8" x14ac:dyDescent="0.2">
      <c r="B42" s="67"/>
      <c r="C42" s="67"/>
      <c r="D42" s="67"/>
      <c r="E42" s="67"/>
      <c r="F42" s="67"/>
      <c r="G42" s="67"/>
      <c r="H42" s="67"/>
    </row>
    <row r="43" spans="2:8" x14ac:dyDescent="0.2">
      <c r="B43" s="67"/>
      <c r="C43" s="67"/>
      <c r="D43" s="67"/>
      <c r="E43" s="67"/>
      <c r="F43" s="67"/>
      <c r="G43" s="67"/>
      <c r="H43" s="67"/>
    </row>
    <row r="44" spans="2:8" x14ac:dyDescent="0.2">
      <c r="B44" s="67"/>
      <c r="C44" s="67"/>
      <c r="D44" s="67"/>
      <c r="E44" s="67"/>
      <c r="F44" s="67"/>
      <c r="G44" s="67"/>
      <c r="H44" s="67"/>
    </row>
    <row r="45" spans="2:8" x14ac:dyDescent="0.2">
      <c r="B45" s="67"/>
      <c r="C45" s="67"/>
      <c r="D45" s="67"/>
      <c r="E45" s="67"/>
      <c r="F45" s="67"/>
      <c r="G45" s="67"/>
      <c r="H45" s="67"/>
    </row>
    <row r="46" spans="2:8" x14ac:dyDescent="0.2">
      <c r="B46" s="67"/>
      <c r="C46" s="67"/>
      <c r="D46" s="67"/>
      <c r="E46" s="67"/>
      <c r="F46" s="67"/>
      <c r="G46" s="67"/>
      <c r="H46" s="67"/>
    </row>
    <row r="47" spans="2:8" x14ac:dyDescent="0.2">
      <c r="B47" s="67"/>
      <c r="C47" s="67"/>
      <c r="D47" s="67"/>
      <c r="E47" s="67"/>
      <c r="F47" s="67"/>
      <c r="G47" s="67"/>
      <c r="H47" s="67"/>
    </row>
    <row r="48" spans="2:8" x14ac:dyDescent="0.2">
      <c r="B48" s="67"/>
      <c r="C48" s="67"/>
      <c r="D48" s="67"/>
      <c r="E48" s="67"/>
      <c r="F48" s="67"/>
      <c r="G48" s="67"/>
      <c r="H48" s="67"/>
    </row>
    <row r="49" spans="2:8" x14ac:dyDescent="0.2">
      <c r="B49" s="67"/>
      <c r="C49" s="67"/>
      <c r="D49" s="67"/>
      <c r="E49" s="67"/>
      <c r="F49" s="67"/>
      <c r="G49" s="67"/>
      <c r="H49" s="67"/>
    </row>
    <row r="50" spans="2:8" x14ac:dyDescent="0.2">
      <c r="B50" s="67"/>
      <c r="C50" s="67"/>
      <c r="D50" s="67"/>
      <c r="E50" s="67"/>
      <c r="F50" s="67"/>
      <c r="G50" s="67"/>
      <c r="H50" s="67"/>
    </row>
    <row r="51" spans="2:8" x14ac:dyDescent="0.2">
      <c r="B51" s="67"/>
      <c r="C51" s="67"/>
      <c r="D51" s="67"/>
      <c r="E51" s="67"/>
      <c r="F51" s="67"/>
      <c r="G51" s="67"/>
      <c r="H51" s="67"/>
    </row>
    <row r="52" spans="2:8" x14ac:dyDescent="0.2">
      <c r="B52" s="67"/>
      <c r="C52" s="67"/>
      <c r="D52" s="67"/>
      <c r="E52" s="67"/>
      <c r="F52" s="67"/>
      <c r="G52" s="67"/>
      <c r="H52" s="67"/>
    </row>
    <row r="53" spans="2:8" x14ac:dyDescent="0.2">
      <c r="B53" s="67"/>
      <c r="C53" s="67"/>
      <c r="D53" s="67"/>
      <c r="E53" s="67"/>
      <c r="F53" s="67"/>
      <c r="G53" s="67"/>
      <c r="H53" s="67"/>
    </row>
    <row r="54" spans="2:8" x14ac:dyDescent="0.2">
      <c r="B54" s="67"/>
      <c r="C54" s="67"/>
      <c r="D54" s="67"/>
      <c r="E54" s="67"/>
      <c r="F54" s="67"/>
      <c r="G54" s="67"/>
      <c r="H54" s="67"/>
    </row>
    <row r="55" spans="2:8" x14ac:dyDescent="0.2">
      <c r="B55" s="67"/>
      <c r="C55" s="67"/>
      <c r="D55" s="67"/>
      <c r="E55" s="67"/>
      <c r="F55" s="67"/>
      <c r="G55" s="67"/>
      <c r="H55" s="67"/>
    </row>
    <row r="56" spans="2:8" x14ac:dyDescent="0.2">
      <c r="B56" s="67"/>
      <c r="C56" s="67"/>
      <c r="D56" s="67"/>
      <c r="E56" s="67"/>
      <c r="F56" s="67"/>
      <c r="G56" s="67"/>
      <c r="H56" s="67"/>
    </row>
    <row r="57" spans="2:8" x14ac:dyDescent="0.2">
      <c r="B57" s="67"/>
      <c r="C57" s="67"/>
      <c r="D57" s="67"/>
      <c r="E57" s="67"/>
      <c r="F57" s="67"/>
      <c r="G57" s="67"/>
      <c r="H57" s="67"/>
    </row>
    <row r="58" spans="2:8" x14ac:dyDescent="0.2">
      <c r="B58" s="67"/>
      <c r="C58" s="67"/>
      <c r="D58" s="67"/>
      <c r="E58" s="67"/>
      <c r="F58" s="67"/>
      <c r="G58" s="67"/>
      <c r="H58" s="67"/>
    </row>
    <row r="59" spans="2:8" x14ac:dyDescent="0.2">
      <c r="B59" s="67"/>
      <c r="C59" s="67"/>
      <c r="D59" s="67"/>
      <c r="E59" s="67"/>
      <c r="F59" s="67"/>
      <c r="G59" s="67"/>
      <c r="H59" s="67"/>
    </row>
    <row r="60" spans="2:8" x14ac:dyDescent="0.2">
      <c r="B60" s="67"/>
      <c r="C60" s="67"/>
      <c r="D60" s="67"/>
      <c r="E60" s="67"/>
      <c r="F60" s="67"/>
      <c r="G60" s="67"/>
      <c r="H60" s="67"/>
    </row>
    <row r="61" spans="2:8" x14ac:dyDescent="0.2">
      <c r="B61" s="67"/>
      <c r="C61" s="67"/>
      <c r="D61" s="67"/>
      <c r="E61" s="67"/>
      <c r="F61" s="67"/>
      <c r="G61" s="67"/>
      <c r="H61" s="67"/>
    </row>
    <row r="62" spans="2:8" x14ac:dyDescent="0.2">
      <c r="B62" s="67"/>
      <c r="C62" s="67"/>
      <c r="D62" s="67"/>
      <c r="E62" s="67"/>
      <c r="F62" s="67"/>
      <c r="G62" s="67"/>
      <c r="H62" s="67"/>
    </row>
    <row r="63" spans="2:8" x14ac:dyDescent="0.2">
      <c r="B63" s="67"/>
      <c r="C63" s="67"/>
      <c r="D63" s="67"/>
      <c r="E63" s="67"/>
      <c r="F63" s="67"/>
      <c r="G63" s="67"/>
      <c r="H63" s="67"/>
    </row>
    <row r="64" spans="2:8" x14ac:dyDescent="0.2">
      <c r="B64" s="67"/>
      <c r="C64" s="67"/>
      <c r="D64" s="67"/>
      <c r="E64" s="67"/>
      <c r="F64" s="67"/>
      <c r="G64" s="67"/>
      <c r="H64" s="67"/>
    </row>
    <row r="65" spans="2:8" x14ac:dyDescent="0.2">
      <c r="B65" s="67"/>
      <c r="C65" s="67"/>
      <c r="D65" s="67"/>
      <c r="E65" s="67"/>
      <c r="F65" s="67"/>
      <c r="G65" s="67"/>
      <c r="H65" s="67"/>
    </row>
    <row r="66" spans="2:8" x14ac:dyDescent="0.2">
      <c r="B66" s="67"/>
      <c r="C66" s="67"/>
      <c r="D66" s="67"/>
      <c r="E66" s="67"/>
      <c r="F66" s="67"/>
      <c r="G66" s="67"/>
      <c r="H66" s="67"/>
    </row>
    <row r="67" spans="2:8" x14ac:dyDescent="0.2">
      <c r="B67" s="67"/>
      <c r="C67" s="67"/>
      <c r="D67" s="67"/>
      <c r="E67" s="67"/>
      <c r="F67" s="67"/>
      <c r="G67" s="67"/>
      <c r="H67" s="67"/>
    </row>
    <row r="68" spans="2:8" x14ac:dyDescent="0.2">
      <c r="B68" s="67"/>
      <c r="C68" s="67"/>
      <c r="D68" s="67"/>
      <c r="E68" s="67"/>
      <c r="F68" s="67"/>
      <c r="G68" s="67"/>
      <c r="H68" s="67"/>
    </row>
    <row r="69" spans="2:8" x14ac:dyDescent="0.2">
      <c r="B69" s="67"/>
      <c r="C69" s="67"/>
      <c r="D69" s="67"/>
      <c r="E69" s="67"/>
      <c r="F69" s="67"/>
      <c r="G69" s="67"/>
      <c r="H69" s="67"/>
    </row>
    <row r="70" spans="2:8" x14ac:dyDescent="0.2">
      <c r="B70" s="67"/>
      <c r="C70" s="67"/>
      <c r="D70" s="67"/>
      <c r="E70" s="67"/>
      <c r="F70" s="67"/>
      <c r="G70" s="67"/>
      <c r="H70" s="67"/>
    </row>
    <row r="71" spans="2:8" x14ac:dyDescent="0.2">
      <c r="B71" s="67"/>
      <c r="C71" s="67"/>
      <c r="D71" s="67"/>
      <c r="E71" s="67"/>
      <c r="F71" s="67"/>
      <c r="G71" s="67"/>
      <c r="H71" s="67"/>
    </row>
    <row r="72" spans="2:8" x14ac:dyDescent="0.2">
      <c r="B72" s="67"/>
      <c r="C72" s="67"/>
      <c r="D72" s="67"/>
      <c r="E72" s="67"/>
      <c r="F72" s="67"/>
      <c r="G72" s="67"/>
      <c r="H72" s="67"/>
    </row>
    <row r="73" spans="2:8" x14ac:dyDescent="0.2">
      <c r="B73" s="67"/>
      <c r="C73" s="67"/>
      <c r="D73" s="67"/>
      <c r="E73" s="67"/>
      <c r="F73" s="67"/>
      <c r="G73" s="67"/>
      <c r="H73" s="67"/>
    </row>
    <row r="74" spans="2:8" x14ac:dyDescent="0.2">
      <c r="B74" s="67"/>
      <c r="C74" s="67"/>
      <c r="D74" s="67"/>
      <c r="E74" s="67"/>
      <c r="F74" s="67"/>
      <c r="G74" s="67"/>
      <c r="H74" s="67"/>
    </row>
    <row r="75" spans="2:8" x14ac:dyDescent="0.2">
      <c r="B75" s="67"/>
      <c r="C75" s="67"/>
      <c r="D75" s="67"/>
      <c r="E75" s="67"/>
      <c r="F75" s="67"/>
      <c r="G75" s="67"/>
      <c r="H75" s="67"/>
    </row>
    <row r="76" spans="2:8" x14ac:dyDescent="0.2">
      <c r="B76" s="67"/>
      <c r="C76" s="67"/>
      <c r="D76" s="67"/>
      <c r="E76" s="67"/>
      <c r="F76" s="67"/>
      <c r="G76" s="67"/>
      <c r="H76" s="67"/>
    </row>
    <row r="77" spans="2:8" x14ac:dyDescent="0.2">
      <c r="B77" s="67"/>
      <c r="C77" s="67"/>
      <c r="D77" s="67"/>
      <c r="E77" s="67"/>
      <c r="F77" s="67"/>
      <c r="G77" s="67"/>
      <c r="H77" s="67"/>
    </row>
    <row r="78" spans="2:8" x14ac:dyDescent="0.2">
      <c r="B78" s="67"/>
      <c r="C78" s="67"/>
      <c r="D78" s="67"/>
      <c r="E78" s="67"/>
      <c r="F78" s="67"/>
      <c r="G78" s="67"/>
      <c r="H78" s="67"/>
    </row>
    <row r="79" spans="2:8" x14ac:dyDescent="0.2">
      <c r="B79" s="67"/>
      <c r="C79" s="67"/>
      <c r="D79" s="67"/>
      <c r="E79" s="67"/>
      <c r="F79" s="67"/>
      <c r="G79" s="67"/>
      <c r="H79" s="67"/>
    </row>
    <row r="80" spans="2:8" x14ac:dyDescent="0.2">
      <c r="B80" s="67"/>
      <c r="C80" s="67"/>
      <c r="D80" s="67"/>
      <c r="E80" s="67"/>
      <c r="F80" s="67"/>
      <c r="G80" s="67"/>
      <c r="H80" s="67"/>
    </row>
    <row r="81" spans="2:8" x14ac:dyDescent="0.2">
      <c r="B81" s="67"/>
      <c r="C81" s="67"/>
      <c r="D81" s="67"/>
      <c r="E81" s="67"/>
      <c r="F81" s="67"/>
      <c r="G81" s="67"/>
      <c r="H81" s="67"/>
    </row>
    <row r="82" spans="2:8" x14ac:dyDescent="0.2">
      <c r="B82" s="67"/>
      <c r="C82" s="67"/>
      <c r="D82" s="67"/>
      <c r="E82" s="67"/>
      <c r="F82" s="67"/>
      <c r="G82" s="67"/>
      <c r="H82" s="67"/>
    </row>
    <row r="83" spans="2:8" x14ac:dyDescent="0.2">
      <c r="B83" s="67"/>
      <c r="C83" s="67"/>
      <c r="D83" s="67"/>
      <c r="E83" s="67"/>
      <c r="F83" s="67"/>
      <c r="G83" s="67"/>
      <c r="H83" s="67"/>
    </row>
    <row r="84" spans="2:8" x14ac:dyDescent="0.2">
      <c r="B84" s="67"/>
      <c r="C84" s="67"/>
      <c r="D84" s="67"/>
      <c r="E84" s="67"/>
      <c r="F84" s="67"/>
      <c r="G84" s="67"/>
      <c r="H84" s="67"/>
    </row>
    <row r="85" spans="2:8" x14ac:dyDescent="0.2">
      <c r="B85" s="67"/>
      <c r="C85" s="67"/>
      <c r="D85" s="67"/>
      <c r="E85" s="67"/>
      <c r="F85" s="67"/>
      <c r="G85" s="67"/>
      <c r="H85" s="67"/>
    </row>
    <row r="86" spans="2:8" x14ac:dyDescent="0.2">
      <c r="B86" s="67"/>
      <c r="C86" s="67"/>
      <c r="D86" s="67"/>
      <c r="E86" s="67"/>
      <c r="F86" s="67"/>
      <c r="G86" s="67"/>
      <c r="H86" s="67"/>
    </row>
    <row r="87" spans="2:8" x14ac:dyDescent="0.2">
      <c r="B87" s="67"/>
      <c r="C87" s="67"/>
      <c r="D87" s="67"/>
      <c r="E87" s="67"/>
      <c r="F87" s="67"/>
      <c r="G87" s="67"/>
      <c r="H87" s="67"/>
    </row>
    <row r="88" spans="2:8" x14ac:dyDescent="0.2">
      <c r="B88" s="67"/>
      <c r="C88" s="67"/>
      <c r="D88" s="67"/>
      <c r="E88" s="67"/>
      <c r="F88" s="67"/>
      <c r="G88" s="67"/>
      <c r="H88" s="67"/>
    </row>
    <row r="89" spans="2:8" x14ac:dyDescent="0.2">
      <c r="B89" s="67"/>
      <c r="C89" s="67"/>
      <c r="D89" s="67"/>
      <c r="E89" s="67"/>
      <c r="F89" s="67"/>
      <c r="G89" s="67"/>
      <c r="H89" s="67"/>
    </row>
    <row r="90" spans="2:8" x14ac:dyDescent="0.2">
      <c r="B90" s="67"/>
      <c r="C90" s="67"/>
      <c r="D90" s="67"/>
      <c r="E90" s="67"/>
      <c r="F90" s="67"/>
      <c r="G90" s="67"/>
      <c r="H90" s="67"/>
    </row>
    <row r="91" spans="2:8" x14ac:dyDescent="0.2">
      <c r="B91" s="67"/>
      <c r="C91" s="67"/>
      <c r="D91" s="67"/>
      <c r="E91" s="67"/>
      <c r="F91" s="67"/>
      <c r="G91" s="67"/>
      <c r="H91" s="67"/>
    </row>
    <row r="92" spans="2:8" x14ac:dyDescent="0.2">
      <c r="B92" s="67"/>
      <c r="C92" s="67"/>
      <c r="D92" s="67"/>
      <c r="E92" s="67"/>
      <c r="F92" s="67"/>
      <c r="G92" s="67"/>
      <c r="H92" s="67"/>
    </row>
    <row r="93" spans="2:8" x14ac:dyDescent="0.2">
      <c r="B93" s="67"/>
      <c r="C93" s="67"/>
      <c r="D93" s="67"/>
      <c r="E93" s="67"/>
      <c r="F93" s="67"/>
      <c r="G93" s="67"/>
      <c r="H93" s="67"/>
    </row>
    <row r="94" spans="2:8" x14ac:dyDescent="0.2">
      <c r="B94" s="67"/>
      <c r="C94" s="67"/>
      <c r="D94" s="67"/>
      <c r="E94" s="67"/>
      <c r="F94" s="67"/>
      <c r="G94" s="67"/>
      <c r="H94" s="67"/>
    </row>
    <row r="95" spans="2:8" x14ac:dyDescent="0.2">
      <c r="B95" s="67"/>
      <c r="C95" s="67"/>
      <c r="D95" s="67"/>
      <c r="E95" s="67"/>
      <c r="F95" s="67"/>
      <c r="G95" s="67"/>
      <c r="H95" s="67"/>
    </row>
    <row r="96" spans="2:8" x14ac:dyDescent="0.2">
      <c r="B96" s="67"/>
      <c r="C96" s="67"/>
      <c r="D96" s="67"/>
      <c r="E96" s="67"/>
      <c r="F96" s="67"/>
      <c r="G96" s="67"/>
      <c r="H96" s="67"/>
    </row>
    <row r="97" spans="2:8" x14ac:dyDescent="0.2">
      <c r="B97" s="67"/>
      <c r="C97" s="67"/>
      <c r="D97" s="67"/>
      <c r="E97" s="67"/>
      <c r="F97" s="67"/>
      <c r="G97" s="67"/>
      <c r="H97" s="67"/>
    </row>
    <row r="98" spans="2:8" x14ac:dyDescent="0.2">
      <c r="B98" s="67"/>
      <c r="C98" s="67"/>
      <c r="D98" s="67"/>
      <c r="E98" s="67"/>
      <c r="F98" s="67"/>
      <c r="G98" s="67"/>
      <c r="H98" s="67"/>
    </row>
    <row r="99" spans="2:8" x14ac:dyDescent="0.2">
      <c r="B99" s="67"/>
      <c r="C99" s="67"/>
      <c r="D99" s="67"/>
      <c r="E99" s="67"/>
      <c r="F99" s="67"/>
      <c r="G99" s="67"/>
      <c r="H99" s="67"/>
    </row>
    <row r="100" spans="2:8" x14ac:dyDescent="0.2">
      <c r="B100" s="67"/>
      <c r="C100" s="67"/>
      <c r="D100" s="67"/>
      <c r="E100" s="67"/>
      <c r="F100" s="67"/>
      <c r="G100" s="67"/>
      <c r="H100" s="67"/>
    </row>
    <row r="101" spans="2:8" x14ac:dyDescent="0.2">
      <c r="B101" s="67"/>
      <c r="C101" s="67"/>
      <c r="D101" s="67"/>
      <c r="E101" s="67"/>
      <c r="F101" s="67"/>
      <c r="G101" s="67"/>
      <c r="H101" s="67"/>
    </row>
    <row r="102" spans="2:8" x14ac:dyDescent="0.2">
      <c r="B102" s="67"/>
      <c r="C102" s="67"/>
      <c r="D102" s="67"/>
      <c r="E102" s="67"/>
      <c r="F102" s="67"/>
      <c r="G102" s="67"/>
      <c r="H102" s="67"/>
    </row>
    <row r="103" spans="2:8" x14ac:dyDescent="0.2">
      <c r="B103" s="67"/>
      <c r="C103" s="67"/>
      <c r="D103" s="67"/>
      <c r="E103" s="67"/>
      <c r="F103" s="67"/>
      <c r="G103" s="67"/>
      <c r="H103" s="67"/>
    </row>
    <row r="104" spans="2:8" x14ac:dyDescent="0.2">
      <c r="B104" s="67"/>
      <c r="C104" s="67"/>
      <c r="D104" s="67"/>
      <c r="E104" s="67"/>
      <c r="F104" s="67"/>
      <c r="G104" s="67"/>
      <c r="H104" s="67"/>
    </row>
    <row r="105" spans="2:8" x14ac:dyDescent="0.2">
      <c r="B105" s="67"/>
      <c r="C105" s="67"/>
      <c r="D105" s="67"/>
      <c r="E105" s="67"/>
      <c r="F105" s="67"/>
      <c r="G105" s="67"/>
      <c r="H105" s="67"/>
    </row>
    <row r="106" spans="2:8" x14ac:dyDescent="0.2">
      <c r="B106" s="67"/>
      <c r="C106" s="67"/>
      <c r="D106" s="67"/>
      <c r="E106" s="67"/>
      <c r="F106" s="67"/>
      <c r="G106" s="67"/>
      <c r="H106" s="67"/>
    </row>
    <row r="107" spans="2:8" x14ac:dyDescent="0.2">
      <c r="B107" s="67"/>
      <c r="C107" s="67"/>
      <c r="D107" s="67"/>
      <c r="E107" s="67"/>
      <c r="F107" s="67"/>
      <c r="G107" s="67"/>
      <c r="H107" s="67"/>
    </row>
    <row r="108" spans="2:8" x14ac:dyDescent="0.2">
      <c r="B108" s="67"/>
      <c r="C108" s="67"/>
      <c r="D108" s="67"/>
      <c r="E108" s="67"/>
      <c r="F108" s="67"/>
      <c r="G108" s="67"/>
      <c r="H108" s="67"/>
    </row>
    <row r="109" spans="2:8" x14ac:dyDescent="0.2">
      <c r="B109" s="67"/>
      <c r="C109" s="67"/>
      <c r="D109" s="67"/>
      <c r="E109" s="67"/>
      <c r="F109" s="67"/>
      <c r="G109" s="67"/>
      <c r="H109" s="67"/>
    </row>
    <row r="110" spans="2:8" x14ac:dyDescent="0.2">
      <c r="B110" s="67"/>
      <c r="C110" s="67"/>
      <c r="D110" s="67"/>
      <c r="E110" s="67"/>
      <c r="F110" s="67"/>
      <c r="G110" s="67"/>
      <c r="H110" s="67"/>
    </row>
    <row r="111" spans="2:8" x14ac:dyDescent="0.2">
      <c r="B111" s="67"/>
      <c r="C111" s="67"/>
      <c r="D111" s="67"/>
      <c r="E111" s="67"/>
      <c r="F111" s="67"/>
      <c r="G111" s="67"/>
      <c r="H111" s="67"/>
    </row>
    <row r="112" spans="2:8" x14ac:dyDescent="0.2">
      <c r="B112" s="67"/>
      <c r="C112" s="67"/>
      <c r="D112" s="67"/>
      <c r="E112" s="67"/>
      <c r="F112" s="67"/>
      <c r="G112" s="67"/>
      <c r="H112" s="67"/>
    </row>
    <row r="113" spans="2:8" x14ac:dyDescent="0.2">
      <c r="B113" s="67"/>
      <c r="C113" s="67"/>
      <c r="D113" s="67"/>
      <c r="E113" s="67"/>
      <c r="F113" s="67"/>
      <c r="G113" s="67"/>
      <c r="H113" s="67"/>
    </row>
    <row r="114" spans="2:8" x14ac:dyDescent="0.2">
      <c r="B114" s="67"/>
      <c r="C114" s="67"/>
      <c r="D114" s="67"/>
      <c r="E114" s="67"/>
      <c r="F114" s="67"/>
      <c r="G114" s="67"/>
      <c r="H114" s="67"/>
    </row>
    <row r="115" spans="2:8" x14ac:dyDescent="0.2">
      <c r="B115" s="67"/>
      <c r="C115" s="67"/>
      <c r="D115" s="67"/>
      <c r="E115" s="67"/>
      <c r="F115" s="67"/>
      <c r="G115" s="67"/>
      <c r="H115" s="67"/>
    </row>
    <row r="116" spans="2:8" x14ac:dyDescent="0.2">
      <c r="B116" s="67"/>
      <c r="C116" s="67"/>
      <c r="D116" s="67"/>
      <c r="E116" s="67"/>
      <c r="F116" s="67"/>
      <c r="G116" s="67"/>
      <c r="H116" s="67"/>
    </row>
    <row r="117" spans="2:8" x14ac:dyDescent="0.2">
      <c r="B117" s="67"/>
      <c r="C117" s="67"/>
      <c r="D117" s="67"/>
      <c r="E117" s="67"/>
      <c r="F117" s="67"/>
      <c r="G117" s="67"/>
      <c r="H117" s="67"/>
    </row>
    <row r="118" spans="2:8" x14ac:dyDescent="0.2">
      <c r="B118" s="67"/>
      <c r="C118" s="67"/>
      <c r="D118" s="67"/>
      <c r="E118" s="67"/>
      <c r="F118" s="67"/>
      <c r="G118" s="67"/>
      <c r="H118" s="67"/>
    </row>
    <row r="119" spans="2:8" x14ac:dyDescent="0.2">
      <c r="B119" s="67"/>
      <c r="C119" s="67"/>
      <c r="D119" s="67"/>
      <c r="E119" s="67"/>
      <c r="F119" s="67"/>
      <c r="G119" s="67"/>
      <c r="H119" s="67"/>
    </row>
    <row r="120" spans="2:8" x14ac:dyDescent="0.2">
      <c r="B120" s="67"/>
      <c r="C120" s="67"/>
      <c r="D120" s="67"/>
      <c r="E120" s="67"/>
      <c r="F120" s="67"/>
      <c r="G120" s="67"/>
      <c r="H120" s="67"/>
    </row>
    <row r="121" spans="2:8" x14ac:dyDescent="0.2">
      <c r="B121" s="67"/>
      <c r="C121" s="67"/>
      <c r="D121" s="67"/>
      <c r="E121" s="67"/>
      <c r="F121" s="67"/>
      <c r="G121" s="67"/>
      <c r="H121" s="67"/>
    </row>
    <row r="122" spans="2:8" x14ac:dyDescent="0.2">
      <c r="B122" s="67"/>
      <c r="C122" s="67"/>
      <c r="D122" s="67"/>
      <c r="E122" s="67"/>
      <c r="F122" s="67"/>
      <c r="G122" s="67"/>
      <c r="H122" s="67"/>
    </row>
    <row r="123" spans="2:8" x14ac:dyDescent="0.2">
      <c r="B123" s="67"/>
      <c r="C123" s="67"/>
      <c r="D123" s="67"/>
      <c r="E123" s="67"/>
      <c r="F123" s="67"/>
      <c r="G123" s="67"/>
      <c r="H123" s="67"/>
    </row>
    <row r="124" spans="2:8" x14ac:dyDescent="0.2">
      <c r="B124" s="67"/>
      <c r="C124" s="67"/>
      <c r="D124" s="67"/>
      <c r="E124" s="67"/>
      <c r="F124" s="67"/>
      <c r="G124" s="67"/>
      <c r="H124" s="67"/>
    </row>
    <row r="125" spans="2:8" x14ac:dyDescent="0.2">
      <c r="B125" s="67"/>
      <c r="C125" s="67"/>
      <c r="D125" s="67"/>
      <c r="E125" s="67"/>
      <c r="F125" s="67"/>
      <c r="G125" s="67"/>
      <c r="H125" s="67"/>
    </row>
    <row r="126" spans="2:8" x14ac:dyDescent="0.2">
      <c r="B126" s="67"/>
      <c r="C126" s="67"/>
      <c r="D126" s="67"/>
      <c r="E126" s="67"/>
      <c r="F126" s="67"/>
      <c r="G126" s="67"/>
      <c r="H126" s="67"/>
    </row>
    <row r="127" spans="2:8" x14ac:dyDescent="0.2">
      <c r="B127" s="67"/>
      <c r="C127" s="67"/>
      <c r="D127" s="67"/>
      <c r="E127" s="67"/>
      <c r="F127" s="67"/>
      <c r="G127" s="67"/>
      <c r="H127" s="67"/>
    </row>
    <row r="128" spans="2:8" x14ac:dyDescent="0.2">
      <c r="B128" s="67"/>
      <c r="C128" s="67"/>
      <c r="D128" s="67"/>
      <c r="E128" s="67"/>
      <c r="F128" s="67"/>
      <c r="G128" s="67"/>
      <c r="H128" s="67"/>
    </row>
    <row r="129" spans="2:8" x14ac:dyDescent="0.2">
      <c r="B129" s="67"/>
      <c r="C129" s="67"/>
      <c r="D129" s="67"/>
      <c r="E129" s="67"/>
      <c r="F129" s="67"/>
      <c r="G129" s="67"/>
      <c r="H129" s="67"/>
    </row>
    <row r="130" spans="2:8" x14ac:dyDescent="0.2">
      <c r="B130" s="67"/>
      <c r="C130" s="67"/>
      <c r="D130" s="67"/>
      <c r="E130" s="67"/>
      <c r="F130" s="67"/>
      <c r="G130" s="67"/>
      <c r="H130" s="67"/>
    </row>
    <row r="131" spans="2:8" x14ac:dyDescent="0.2">
      <c r="B131" s="67"/>
      <c r="C131" s="67"/>
      <c r="D131" s="67"/>
      <c r="E131" s="67"/>
      <c r="F131" s="67"/>
      <c r="G131" s="67"/>
      <c r="H131" s="67"/>
    </row>
    <row r="132" spans="2:8" x14ac:dyDescent="0.2">
      <c r="B132" s="67"/>
      <c r="C132" s="67"/>
      <c r="D132" s="67"/>
      <c r="E132" s="67"/>
      <c r="F132" s="67"/>
      <c r="G132" s="67"/>
      <c r="H132" s="67"/>
    </row>
    <row r="133" spans="2:8" x14ac:dyDescent="0.2">
      <c r="B133" s="67"/>
      <c r="C133" s="67"/>
      <c r="D133" s="67"/>
      <c r="E133" s="67"/>
      <c r="F133" s="67"/>
      <c r="G133" s="67"/>
      <c r="H133" s="67"/>
    </row>
    <row r="134" spans="2:8" x14ac:dyDescent="0.2">
      <c r="B134" s="67"/>
      <c r="C134" s="67"/>
      <c r="D134" s="67"/>
      <c r="E134" s="67"/>
      <c r="F134" s="67"/>
      <c r="G134" s="67"/>
      <c r="H134" s="67"/>
    </row>
    <row r="135" spans="2:8" x14ac:dyDescent="0.2">
      <c r="B135" s="67"/>
      <c r="C135" s="67"/>
      <c r="D135" s="67"/>
      <c r="E135" s="67"/>
      <c r="F135" s="67"/>
      <c r="G135" s="67"/>
      <c r="H135" s="67"/>
    </row>
    <row r="136" spans="2:8" x14ac:dyDescent="0.2">
      <c r="B136" s="67"/>
      <c r="C136" s="67"/>
      <c r="D136" s="67"/>
      <c r="E136" s="67"/>
      <c r="F136" s="67"/>
      <c r="G136" s="67"/>
      <c r="H136" s="67"/>
    </row>
    <row r="137" spans="2:8" x14ac:dyDescent="0.2">
      <c r="B137" s="67"/>
      <c r="C137" s="67"/>
      <c r="D137" s="67"/>
      <c r="E137" s="67"/>
      <c r="F137" s="67"/>
      <c r="G137" s="67"/>
      <c r="H137" s="67"/>
    </row>
    <row r="138" spans="2:8" x14ac:dyDescent="0.2">
      <c r="B138" s="67"/>
      <c r="C138" s="67"/>
      <c r="D138" s="67"/>
      <c r="E138" s="67"/>
      <c r="F138" s="67"/>
      <c r="G138" s="67"/>
      <c r="H138" s="67"/>
    </row>
    <row r="139" spans="2:8" x14ac:dyDescent="0.2">
      <c r="B139" s="67"/>
      <c r="C139" s="67"/>
      <c r="D139" s="67"/>
      <c r="E139" s="67"/>
      <c r="F139" s="67"/>
      <c r="G139" s="67"/>
      <c r="H139" s="67"/>
    </row>
    <row r="140" spans="2:8" x14ac:dyDescent="0.2">
      <c r="B140" s="67"/>
      <c r="C140" s="67"/>
      <c r="D140" s="67"/>
      <c r="E140" s="67"/>
      <c r="F140" s="67"/>
      <c r="G140" s="67"/>
      <c r="H140" s="67"/>
    </row>
    <row r="141" spans="2:8" x14ac:dyDescent="0.2">
      <c r="B141" s="67"/>
      <c r="C141" s="67"/>
      <c r="D141" s="67"/>
      <c r="E141" s="67"/>
      <c r="F141" s="67"/>
      <c r="G141" s="67"/>
      <c r="H141" s="67"/>
    </row>
    <row r="142" spans="2:8" x14ac:dyDescent="0.2">
      <c r="B142" s="67"/>
      <c r="C142" s="67"/>
      <c r="D142" s="67"/>
      <c r="E142" s="67"/>
      <c r="F142" s="67"/>
      <c r="G142" s="67"/>
      <c r="H142" s="67"/>
    </row>
    <row r="143" spans="2:8" x14ac:dyDescent="0.2">
      <c r="B143" s="67"/>
      <c r="C143" s="67"/>
      <c r="D143" s="67"/>
      <c r="E143" s="67"/>
      <c r="F143" s="67"/>
      <c r="G143" s="67"/>
      <c r="H143" s="67"/>
    </row>
    <row r="144" spans="2:8" x14ac:dyDescent="0.2">
      <c r="B144" s="67"/>
      <c r="C144" s="67"/>
      <c r="D144" s="67"/>
      <c r="E144" s="67"/>
      <c r="F144" s="67"/>
      <c r="G144" s="67"/>
      <c r="H144" s="67"/>
    </row>
    <row r="145" spans="2:8" x14ac:dyDescent="0.2">
      <c r="B145" s="67"/>
      <c r="C145" s="67"/>
      <c r="D145" s="67"/>
      <c r="E145" s="67"/>
      <c r="F145" s="67"/>
      <c r="G145" s="67"/>
      <c r="H145" s="67"/>
    </row>
    <row r="146" spans="2:8" x14ac:dyDescent="0.2">
      <c r="B146" s="67"/>
      <c r="C146" s="67"/>
      <c r="D146" s="67"/>
      <c r="E146" s="67"/>
      <c r="F146" s="67"/>
      <c r="G146" s="67"/>
      <c r="H146" s="67"/>
    </row>
    <row r="147" spans="2:8" x14ac:dyDescent="0.2">
      <c r="B147" s="67"/>
      <c r="C147" s="67"/>
      <c r="D147" s="67"/>
      <c r="E147" s="67"/>
      <c r="F147" s="67"/>
      <c r="G147" s="67"/>
      <c r="H147" s="67"/>
    </row>
    <row r="148" spans="2:8" x14ac:dyDescent="0.2">
      <c r="B148" s="67"/>
      <c r="C148" s="67"/>
      <c r="D148" s="67"/>
      <c r="E148" s="67"/>
      <c r="F148" s="67"/>
      <c r="G148" s="67"/>
      <c r="H148" s="67"/>
    </row>
    <row r="149" spans="2:8" x14ac:dyDescent="0.2">
      <c r="B149" s="67"/>
      <c r="C149" s="67"/>
      <c r="D149" s="67"/>
      <c r="E149" s="67"/>
      <c r="F149" s="67"/>
      <c r="G149" s="67"/>
      <c r="H149" s="67"/>
    </row>
    <row r="150" spans="2:8" x14ac:dyDescent="0.2">
      <c r="B150" s="67"/>
      <c r="C150" s="67"/>
      <c r="D150" s="67"/>
      <c r="E150" s="67"/>
      <c r="F150" s="67"/>
      <c r="G150" s="67"/>
      <c r="H150" s="67"/>
    </row>
    <row r="151" spans="2:8" x14ac:dyDescent="0.2">
      <c r="B151" s="67"/>
      <c r="C151" s="67"/>
      <c r="D151" s="67"/>
      <c r="E151" s="67"/>
      <c r="F151" s="67"/>
      <c r="G151" s="67"/>
      <c r="H151" s="67"/>
    </row>
    <row r="152" spans="2:8" x14ac:dyDescent="0.2">
      <c r="B152" s="67"/>
      <c r="C152" s="67"/>
      <c r="D152" s="67"/>
      <c r="E152" s="67"/>
      <c r="F152" s="67"/>
      <c r="G152" s="67"/>
      <c r="H152" s="67"/>
    </row>
    <row r="153" spans="2:8" x14ac:dyDescent="0.2">
      <c r="B153" s="67"/>
      <c r="C153" s="67"/>
      <c r="D153" s="67"/>
      <c r="E153" s="67"/>
      <c r="F153" s="67"/>
      <c r="G153" s="67"/>
      <c r="H153" s="67"/>
    </row>
    <row r="154" spans="2:8" x14ac:dyDescent="0.2">
      <c r="B154" s="67"/>
      <c r="C154" s="67"/>
      <c r="D154" s="67"/>
      <c r="E154" s="67"/>
      <c r="F154" s="67"/>
      <c r="G154" s="67"/>
      <c r="H154" s="67"/>
    </row>
    <row r="155" spans="2:8" x14ac:dyDescent="0.2">
      <c r="B155" s="67"/>
      <c r="C155" s="67"/>
      <c r="D155" s="67"/>
      <c r="E155" s="67"/>
      <c r="F155" s="67"/>
      <c r="G155" s="67"/>
      <c r="H155" s="67"/>
    </row>
    <row r="156" spans="2:8" x14ac:dyDescent="0.2">
      <c r="B156" s="67"/>
      <c r="C156" s="67"/>
      <c r="D156" s="67"/>
      <c r="E156" s="67"/>
      <c r="F156" s="67"/>
      <c r="G156" s="67"/>
      <c r="H156" s="67"/>
    </row>
    <row r="157" spans="2:8" x14ac:dyDescent="0.2">
      <c r="B157" s="67"/>
      <c r="C157" s="67"/>
      <c r="D157" s="67"/>
      <c r="E157" s="67"/>
      <c r="F157" s="67"/>
      <c r="G157" s="67"/>
      <c r="H157" s="67"/>
    </row>
    <row r="158" spans="2:8" x14ac:dyDescent="0.2">
      <c r="B158" s="67"/>
      <c r="C158" s="67"/>
      <c r="D158" s="67"/>
      <c r="E158" s="67"/>
      <c r="F158" s="67"/>
      <c r="G158" s="67"/>
      <c r="H158" s="67"/>
    </row>
    <row r="159" spans="2:8" x14ac:dyDescent="0.2">
      <c r="B159" s="67"/>
      <c r="C159" s="67"/>
      <c r="D159" s="67"/>
      <c r="E159" s="67"/>
      <c r="F159" s="67"/>
      <c r="G159" s="67"/>
      <c r="H159" s="67"/>
    </row>
    <row r="160" spans="2:8" x14ac:dyDescent="0.2">
      <c r="B160" s="67"/>
      <c r="C160" s="67"/>
      <c r="D160" s="67"/>
      <c r="E160" s="67"/>
      <c r="F160" s="67"/>
      <c r="G160" s="67"/>
      <c r="H160" s="67"/>
    </row>
    <row r="161" spans="2:8" x14ac:dyDescent="0.2">
      <c r="B161" s="67"/>
      <c r="C161" s="67"/>
      <c r="D161" s="67"/>
      <c r="E161" s="67"/>
      <c r="F161" s="67"/>
      <c r="G161" s="67"/>
      <c r="H161" s="67"/>
    </row>
    <row r="162" spans="2:8" x14ac:dyDescent="0.2">
      <c r="B162" s="67"/>
      <c r="C162" s="67"/>
      <c r="D162" s="67"/>
      <c r="E162" s="67"/>
      <c r="F162" s="67"/>
      <c r="G162" s="67"/>
      <c r="H162" s="67"/>
    </row>
    <row r="163" spans="2:8" x14ac:dyDescent="0.2">
      <c r="B163" s="67"/>
      <c r="C163" s="67"/>
      <c r="D163" s="67"/>
      <c r="E163" s="67"/>
      <c r="F163" s="67"/>
      <c r="G163" s="67"/>
      <c r="H163" s="67"/>
    </row>
    <row r="164" spans="2:8" x14ac:dyDescent="0.2">
      <c r="B164" s="67"/>
      <c r="C164" s="67"/>
      <c r="D164" s="67"/>
      <c r="E164" s="67"/>
      <c r="F164" s="67"/>
      <c r="G164" s="67"/>
      <c r="H164" s="67"/>
    </row>
    <row r="165" spans="2:8" x14ac:dyDescent="0.2">
      <c r="B165" s="67"/>
      <c r="C165" s="67"/>
      <c r="D165" s="67"/>
      <c r="E165" s="67"/>
      <c r="F165" s="67"/>
      <c r="G165" s="67"/>
      <c r="H165" s="67"/>
    </row>
    <row r="166" spans="2:8" x14ac:dyDescent="0.2">
      <c r="B166" s="67"/>
      <c r="C166" s="67"/>
      <c r="D166" s="67"/>
      <c r="E166" s="67"/>
      <c r="F166" s="67"/>
      <c r="G166" s="67"/>
      <c r="H166" s="67"/>
    </row>
    <row r="167" spans="2:8" x14ac:dyDescent="0.2">
      <c r="B167" s="67"/>
      <c r="C167" s="67"/>
      <c r="D167" s="67"/>
      <c r="E167" s="67"/>
      <c r="F167" s="67"/>
      <c r="G167" s="67"/>
      <c r="H167" s="67"/>
    </row>
    <row r="168" spans="2:8" x14ac:dyDescent="0.2">
      <c r="B168" s="67"/>
      <c r="C168" s="67"/>
      <c r="D168" s="67"/>
      <c r="E168" s="67"/>
      <c r="F168" s="67"/>
      <c r="G168" s="67"/>
      <c r="H168" s="67"/>
    </row>
    <row r="169" spans="2:8" x14ac:dyDescent="0.2">
      <c r="B169" s="67"/>
      <c r="C169" s="67"/>
      <c r="D169" s="67"/>
      <c r="E169" s="67"/>
      <c r="F169" s="67"/>
      <c r="G169" s="67"/>
      <c r="H169" s="67"/>
    </row>
    <row r="170" spans="2:8" x14ac:dyDescent="0.2">
      <c r="B170" s="67"/>
      <c r="C170" s="67"/>
      <c r="D170" s="67"/>
      <c r="E170" s="67"/>
      <c r="F170" s="67"/>
      <c r="G170" s="67"/>
      <c r="H170" s="67"/>
    </row>
    <row r="171" spans="2:8" x14ac:dyDescent="0.2">
      <c r="B171" s="67"/>
      <c r="C171" s="67"/>
      <c r="D171" s="67"/>
      <c r="E171" s="67"/>
      <c r="F171" s="67"/>
      <c r="G171" s="67"/>
      <c r="H171" s="67"/>
    </row>
    <row r="172" spans="2:8" x14ac:dyDescent="0.2">
      <c r="B172" s="67"/>
      <c r="C172" s="67"/>
      <c r="D172" s="67"/>
      <c r="E172" s="67"/>
      <c r="F172" s="67"/>
      <c r="G172" s="67"/>
      <c r="H172" s="67"/>
    </row>
    <row r="173" spans="2:8" x14ac:dyDescent="0.2">
      <c r="B173" s="67"/>
      <c r="C173" s="67"/>
      <c r="D173" s="67"/>
      <c r="E173" s="67"/>
      <c r="F173" s="67"/>
      <c r="G173" s="67"/>
      <c r="H173" s="67"/>
    </row>
    <row r="174" spans="2:8" x14ac:dyDescent="0.2">
      <c r="B174" s="67"/>
      <c r="C174" s="67"/>
      <c r="D174" s="67"/>
      <c r="E174" s="67"/>
      <c r="F174" s="67"/>
      <c r="G174" s="67"/>
      <c r="H174" s="67"/>
    </row>
    <row r="175" spans="2:8" x14ac:dyDescent="0.2">
      <c r="B175" s="67"/>
      <c r="C175" s="67"/>
      <c r="D175" s="67"/>
      <c r="E175" s="67"/>
      <c r="F175" s="67"/>
      <c r="G175" s="67"/>
      <c r="H175" s="67"/>
    </row>
    <row r="176" spans="2:8" x14ac:dyDescent="0.2">
      <c r="B176" s="67"/>
      <c r="C176" s="67"/>
      <c r="D176" s="67"/>
      <c r="E176" s="67"/>
      <c r="F176" s="67"/>
      <c r="G176" s="67"/>
      <c r="H176" s="67"/>
    </row>
    <row r="177" spans="2:8" x14ac:dyDescent="0.2">
      <c r="B177" s="67"/>
      <c r="C177" s="67"/>
      <c r="D177" s="67"/>
      <c r="E177" s="67"/>
      <c r="F177" s="67"/>
      <c r="G177" s="67"/>
      <c r="H177" s="67"/>
    </row>
    <row r="178" spans="2:8" x14ac:dyDescent="0.2">
      <c r="B178" s="67"/>
      <c r="C178" s="67"/>
      <c r="D178" s="67"/>
      <c r="E178" s="67"/>
      <c r="F178" s="67"/>
      <c r="G178" s="67"/>
      <c r="H178" s="67"/>
    </row>
    <row r="179" spans="2:8" x14ac:dyDescent="0.2">
      <c r="B179" s="67"/>
      <c r="C179" s="67"/>
      <c r="D179" s="67"/>
      <c r="E179" s="67"/>
      <c r="F179" s="67"/>
      <c r="G179" s="67"/>
      <c r="H179" s="67"/>
    </row>
    <row r="180" spans="2:8" x14ac:dyDescent="0.2">
      <c r="B180" s="67"/>
      <c r="C180" s="67"/>
      <c r="D180" s="67"/>
      <c r="E180" s="67"/>
      <c r="F180" s="67"/>
      <c r="G180" s="67"/>
      <c r="H180" s="67"/>
    </row>
    <row r="181" spans="2:8" x14ac:dyDescent="0.2">
      <c r="B181" s="67"/>
      <c r="C181" s="67"/>
      <c r="D181" s="67"/>
      <c r="E181" s="67"/>
      <c r="F181" s="67"/>
      <c r="G181" s="67"/>
      <c r="H181" s="67"/>
    </row>
    <row r="182" spans="2:8" x14ac:dyDescent="0.2">
      <c r="B182" s="67"/>
      <c r="C182" s="67"/>
      <c r="D182" s="67"/>
      <c r="E182" s="67"/>
      <c r="F182" s="67"/>
      <c r="G182" s="67"/>
      <c r="H182" s="67"/>
    </row>
    <row r="183" spans="2:8" x14ac:dyDescent="0.2">
      <c r="B183" s="67"/>
      <c r="C183" s="67"/>
      <c r="D183" s="67"/>
      <c r="E183" s="67"/>
      <c r="F183" s="67"/>
      <c r="G183" s="67"/>
      <c r="H183" s="67"/>
    </row>
    <row r="184" spans="2:8" x14ac:dyDescent="0.2">
      <c r="B184" s="67"/>
      <c r="C184" s="67"/>
      <c r="D184" s="67"/>
      <c r="E184" s="67"/>
      <c r="F184" s="67"/>
      <c r="G184" s="67"/>
      <c r="H184" s="67"/>
    </row>
    <row r="185" spans="2:8" x14ac:dyDescent="0.2">
      <c r="B185" s="67"/>
      <c r="C185" s="67"/>
      <c r="D185" s="67"/>
      <c r="E185" s="67"/>
      <c r="F185" s="67"/>
      <c r="G185" s="67"/>
      <c r="H185" s="67"/>
    </row>
    <row r="186" spans="2:8" x14ac:dyDescent="0.2">
      <c r="B186" s="67"/>
      <c r="C186" s="67"/>
      <c r="D186" s="67"/>
      <c r="E186" s="67"/>
      <c r="F186" s="67"/>
      <c r="G186" s="67"/>
      <c r="H186" s="67"/>
    </row>
    <row r="187" spans="2:8" x14ac:dyDescent="0.2">
      <c r="B187" s="67"/>
      <c r="C187" s="67"/>
      <c r="D187" s="67"/>
      <c r="E187" s="67"/>
      <c r="F187" s="67"/>
      <c r="G187" s="67"/>
      <c r="H187" s="67"/>
    </row>
    <row r="188" spans="2:8" x14ac:dyDescent="0.2">
      <c r="B188" s="67"/>
      <c r="C188" s="67"/>
      <c r="D188" s="67"/>
      <c r="E188" s="67"/>
      <c r="F188" s="67"/>
      <c r="G188" s="67"/>
      <c r="H188" s="67"/>
    </row>
    <row r="189" spans="2:8" x14ac:dyDescent="0.2">
      <c r="B189" s="67"/>
      <c r="C189" s="67"/>
      <c r="D189" s="67"/>
      <c r="E189" s="67"/>
      <c r="F189" s="67"/>
      <c r="G189" s="67"/>
      <c r="H189" s="67"/>
    </row>
    <row r="190" spans="2:8" x14ac:dyDescent="0.2">
      <c r="B190" s="67"/>
      <c r="C190" s="67"/>
      <c r="D190" s="67"/>
      <c r="E190" s="67"/>
      <c r="F190" s="67"/>
      <c r="G190" s="67"/>
      <c r="H190" s="67"/>
    </row>
    <row r="191" spans="2:8" x14ac:dyDescent="0.2">
      <c r="B191" s="67"/>
      <c r="C191" s="67"/>
      <c r="D191" s="67"/>
      <c r="E191" s="67"/>
      <c r="F191" s="67"/>
      <c r="G191" s="67"/>
      <c r="H191" s="67"/>
    </row>
    <row r="192" spans="2:8" x14ac:dyDescent="0.2">
      <c r="B192" s="67"/>
      <c r="C192" s="67"/>
      <c r="D192" s="67"/>
      <c r="E192" s="67"/>
      <c r="F192" s="67"/>
      <c r="G192" s="67"/>
      <c r="H192" s="67"/>
    </row>
    <row r="193" spans="2:8" x14ac:dyDescent="0.2">
      <c r="B193" s="67"/>
      <c r="C193" s="67"/>
      <c r="D193" s="67"/>
      <c r="E193" s="67"/>
      <c r="F193" s="67"/>
      <c r="G193" s="67"/>
      <c r="H193" s="67"/>
    </row>
    <row r="194" spans="2:8" x14ac:dyDescent="0.2">
      <c r="B194" s="67"/>
      <c r="C194" s="67"/>
      <c r="D194" s="67"/>
      <c r="E194" s="67"/>
      <c r="F194" s="67"/>
      <c r="G194" s="67"/>
      <c r="H194" s="67"/>
    </row>
    <row r="195" spans="2:8" x14ac:dyDescent="0.2">
      <c r="B195" s="67"/>
      <c r="C195" s="67"/>
      <c r="D195" s="67"/>
      <c r="E195" s="67"/>
      <c r="F195" s="67"/>
      <c r="G195" s="67"/>
      <c r="H195" s="67"/>
    </row>
    <row r="196" spans="2:8" x14ac:dyDescent="0.2">
      <c r="B196" s="67"/>
      <c r="C196" s="67"/>
      <c r="D196" s="67"/>
      <c r="E196" s="67"/>
      <c r="F196" s="67"/>
      <c r="G196" s="67"/>
      <c r="H196" s="67"/>
    </row>
    <row r="197" spans="2:8" x14ac:dyDescent="0.2">
      <c r="B197" s="67"/>
      <c r="C197" s="67"/>
      <c r="D197" s="67"/>
      <c r="E197" s="67"/>
      <c r="F197" s="67"/>
      <c r="G197" s="67"/>
      <c r="H197" s="67"/>
    </row>
    <row r="198" spans="2:8" x14ac:dyDescent="0.2">
      <c r="B198" s="67"/>
      <c r="C198" s="67"/>
      <c r="D198" s="67"/>
      <c r="E198" s="67"/>
      <c r="F198" s="67"/>
      <c r="G198" s="67"/>
      <c r="H198" s="67"/>
    </row>
    <row r="199" spans="2:8" x14ac:dyDescent="0.2">
      <c r="B199" s="67"/>
      <c r="C199" s="67"/>
      <c r="D199" s="67"/>
      <c r="E199" s="67"/>
      <c r="F199" s="67"/>
      <c r="G199" s="67"/>
      <c r="H199" s="67"/>
    </row>
    <row r="200" spans="2:8" x14ac:dyDescent="0.2">
      <c r="B200" s="67"/>
      <c r="C200" s="67"/>
      <c r="D200" s="67"/>
      <c r="E200" s="67"/>
      <c r="F200" s="67"/>
      <c r="G200" s="67"/>
      <c r="H200" s="67"/>
    </row>
    <row r="201" spans="2:8" x14ac:dyDescent="0.2">
      <c r="B201" s="67"/>
      <c r="C201" s="67"/>
      <c r="D201" s="67"/>
      <c r="E201" s="67"/>
      <c r="F201" s="67"/>
      <c r="G201" s="67"/>
      <c r="H201" s="67"/>
    </row>
    <row r="202" spans="2:8" x14ac:dyDescent="0.2">
      <c r="B202" s="67"/>
      <c r="C202" s="67"/>
      <c r="D202" s="67"/>
      <c r="E202" s="67"/>
      <c r="F202" s="67"/>
      <c r="G202" s="67"/>
      <c r="H202" s="67"/>
    </row>
    <row r="203" spans="2:8" x14ac:dyDescent="0.2">
      <c r="B203" s="67"/>
      <c r="C203" s="67"/>
      <c r="D203" s="67"/>
      <c r="E203" s="67"/>
      <c r="F203" s="67"/>
      <c r="G203" s="67"/>
      <c r="H203" s="67"/>
    </row>
    <row r="204" spans="2:8" x14ac:dyDescent="0.2">
      <c r="B204" s="67"/>
      <c r="C204" s="67"/>
      <c r="D204" s="67"/>
      <c r="E204" s="67"/>
      <c r="F204" s="67"/>
      <c r="G204" s="67"/>
      <c r="H204" s="67"/>
    </row>
    <row r="205" spans="2:8" x14ac:dyDescent="0.2">
      <c r="B205" s="67"/>
      <c r="C205" s="67"/>
      <c r="D205" s="67"/>
      <c r="E205" s="67"/>
      <c r="F205" s="67"/>
      <c r="G205" s="67"/>
      <c r="H205" s="67"/>
    </row>
    <row r="206" spans="2:8" x14ac:dyDescent="0.2">
      <c r="B206" s="67"/>
      <c r="C206" s="67"/>
      <c r="D206" s="67"/>
      <c r="E206" s="67"/>
      <c r="F206" s="67"/>
      <c r="G206" s="67"/>
      <c r="H206" s="67"/>
    </row>
    <row r="207" spans="2:8" x14ac:dyDescent="0.2">
      <c r="B207" s="67"/>
      <c r="C207" s="67"/>
      <c r="D207" s="67"/>
      <c r="E207" s="67"/>
      <c r="F207" s="67"/>
      <c r="G207" s="67"/>
      <c r="H207" s="67"/>
    </row>
    <row r="208" spans="2:8" x14ac:dyDescent="0.2">
      <c r="B208" s="67"/>
      <c r="C208" s="67"/>
      <c r="D208" s="67"/>
      <c r="E208" s="67"/>
      <c r="F208" s="67"/>
      <c r="G208" s="67"/>
      <c r="H208" s="67"/>
    </row>
    <row r="209" spans="2:8" x14ac:dyDescent="0.2">
      <c r="B209" s="67"/>
      <c r="C209" s="67"/>
      <c r="D209" s="67"/>
      <c r="E209" s="67"/>
      <c r="F209" s="67"/>
      <c r="G209" s="67"/>
      <c r="H209" s="67"/>
    </row>
    <row r="210" spans="2:8" x14ac:dyDescent="0.2">
      <c r="B210" s="67"/>
      <c r="C210" s="67"/>
      <c r="D210" s="67"/>
      <c r="E210" s="67"/>
      <c r="F210" s="67"/>
      <c r="G210" s="67"/>
      <c r="H210" s="67"/>
    </row>
    <row r="211" spans="2:8" x14ac:dyDescent="0.2">
      <c r="B211" s="67"/>
      <c r="C211" s="67"/>
      <c r="D211" s="67"/>
      <c r="E211" s="67"/>
      <c r="F211" s="67"/>
      <c r="G211" s="67"/>
      <c r="H211" s="67"/>
    </row>
    <row r="212" spans="2:8" x14ac:dyDescent="0.2">
      <c r="B212" s="67"/>
      <c r="C212" s="67"/>
      <c r="D212" s="67"/>
      <c r="E212" s="67"/>
      <c r="F212" s="67"/>
      <c r="G212" s="67"/>
      <c r="H212" s="67"/>
    </row>
    <row r="213" spans="2:8" x14ac:dyDescent="0.2">
      <c r="B213" s="67"/>
      <c r="C213" s="67"/>
      <c r="D213" s="67"/>
      <c r="E213" s="67"/>
      <c r="F213" s="67"/>
      <c r="G213" s="67"/>
      <c r="H213" s="67"/>
    </row>
    <row r="214" spans="2:8" x14ac:dyDescent="0.2">
      <c r="B214" s="67"/>
      <c r="C214" s="67"/>
      <c r="D214" s="67"/>
      <c r="E214" s="67"/>
      <c r="F214" s="67"/>
      <c r="G214" s="67"/>
      <c r="H214" s="67"/>
    </row>
    <row r="215" spans="2:8" x14ac:dyDescent="0.2">
      <c r="B215" s="67"/>
      <c r="C215" s="67"/>
      <c r="D215" s="67"/>
      <c r="E215" s="67"/>
      <c r="F215" s="67"/>
      <c r="G215" s="67"/>
      <c r="H215" s="67"/>
    </row>
    <row r="216" spans="2:8" x14ac:dyDescent="0.2">
      <c r="B216" s="67"/>
      <c r="C216" s="67"/>
      <c r="D216" s="67"/>
      <c r="E216" s="67"/>
      <c r="F216" s="67"/>
      <c r="G216" s="67"/>
      <c r="H216" s="67"/>
    </row>
    <row r="217" spans="2:8" x14ac:dyDescent="0.2">
      <c r="B217" s="67"/>
      <c r="C217" s="67"/>
      <c r="D217" s="67"/>
      <c r="E217" s="67"/>
      <c r="F217" s="67"/>
      <c r="G217" s="67"/>
      <c r="H217" s="67"/>
    </row>
    <row r="218" spans="2:8" x14ac:dyDescent="0.2">
      <c r="B218" s="67"/>
      <c r="C218" s="67"/>
      <c r="D218" s="67"/>
      <c r="E218" s="67"/>
      <c r="F218" s="67"/>
      <c r="G218" s="67"/>
      <c r="H218" s="67"/>
    </row>
    <row r="219" spans="2:8" x14ac:dyDescent="0.2">
      <c r="B219" s="67"/>
      <c r="C219" s="67"/>
      <c r="D219" s="67"/>
      <c r="E219" s="67"/>
      <c r="F219" s="67"/>
      <c r="G219" s="67"/>
      <c r="H219" s="67"/>
    </row>
    <row r="220" spans="2:8" x14ac:dyDescent="0.2">
      <c r="B220" s="67"/>
      <c r="C220" s="67"/>
      <c r="D220" s="67"/>
      <c r="E220" s="67"/>
      <c r="F220" s="67"/>
      <c r="G220" s="67"/>
      <c r="H220" s="67"/>
    </row>
    <row r="221" spans="2:8" x14ac:dyDescent="0.2">
      <c r="B221" s="67"/>
      <c r="C221" s="67"/>
      <c r="D221" s="67"/>
      <c r="E221" s="67"/>
      <c r="F221" s="67"/>
      <c r="G221" s="67"/>
      <c r="H221" s="67"/>
    </row>
    <row r="222" spans="2:8" x14ac:dyDescent="0.2">
      <c r="B222" s="67"/>
      <c r="C222" s="67"/>
      <c r="D222" s="67"/>
      <c r="E222" s="67"/>
      <c r="F222" s="67"/>
      <c r="G222" s="67"/>
      <c r="H222" s="67"/>
    </row>
    <row r="223" spans="2:8" x14ac:dyDescent="0.2">
      <c r="B223" s="67"/>
      <c r="C223" s="67"/>
      <c r="D223" s="67"/>
      <c r="E223" s="67"/>
      <c r="F223" s="67"/>
      <c r="G223" s="67"/>
      <c r="H223" s="67"/>
    </row>
    <row r="224" spans="2:8" x14ac:dyDescent="0.2">
      <c r="B224" s="67"/>
      <c r="C224" s="67"/>
      <c r="D224" s="67"/>
      <c r="E224" s="67"/>
      <c r="F224" s="67"/>
      <c r="G224" s="67"/>
      <c r="H224" s="67"/>
    </row>
    <row r="225" spans="2:8" x14ac:dyDescent="0.2">
      <c r="B225" s="67"/>
      <c r="C225" s="67"/>
      <c r="D225" s="67"/>
      <c r="E225" s="67"/>
      <c r="F225" s="67"/>
      <c r="G225" s="67"/>
      <c r="H225" s="67"/>
    </row>
    <row r="226" spans="2:8" x14ac:dyDescent="0.2">
      <c r="B226" s="67"/>
      <c r="C226" s="67"/>
      <c r="D226" s="67"/>
      <c r="E226" s="67"/>
      <c r="F226" s="67"/>
      <c r="G226" s="67"/>
      <c r="H226" s="67"/>
    </row>
    <row r="227" spans="2:8" x14ac:dyDescent="0.2">
      <c r="B227" s="67"/>
      <c r="C227" s="67"/>
      <c r="D227" s="67"/>
      <c r="E227" s="67"/>
      <c r="F227" s="67"/>
      <c r="G227" s="67"/>
      <c r="H227" s="67"/>
    </row>
    <row r="228" spans="2:8" x14ac:dyDescent="0.2">
      <c r="B228" s="67"/>
      <c r="C228" s="67"/>
      <c r="D228" s="67"/>
      <c r="E228" s="67"/>
      <c r="F228" s="67"/>
      <c r="G228" s="67"/>
      <c r="H228" s="67"/>
    </row>
    <row r="229" spans="2:8" x14ac:dyDescent="0.2">
      <c r="B229" s="67"/>
      <c r="C229" s="67"/>
      <c r="D229" s="67"/>
      <c r="E229" s="67"/>
      <c r="F229" s="67"/>
      <c r="G229" s="67"/>
      <c r="H229" s="67"/>
    </row>
    <row r="230" spans="2:8" x14ac:dyDescent="0.2">
      <c r="B230" s="67"/>
      <c r="C230" s="67"/>
      <c r="D230" s="67"/>
      <c r="E230" s="67"/>
      <c r="F230" s="67"/>
      <c r="G230" s="67"/>
      <c r="H230" s="67"/>
    </row>
    <row r="231" spans="2:8" x14ac:dyDescent="0.2">
      <c r="B231" s="67"/>
      <c r="C231" s="67"/>
      <c r="D231" s="67"/>
      <c r="E231" s="67"/>
      <c r="F231" s="67"/>
      <c r="G231" s="67"/>
      <c r="H231" s="67"/>
    </row>
    <row r="232" spans="2:8" x14ac:dyDescent="0.2">
      <c r="B232" s="67"/>
      <c r="C232" s="67"/>
      <c r="D232" s="67"/>
      <c r="E232" s="67"/>
      <c r="F232" s="67"/>
      <c r="G232" s="67"/>
      <c r="H232" s="67"/>
    </row>
    <row r="233" spans="2:8" x14ac:dyDescent="0.2">
      <c r="B233" s="67"/>
      <c r="C233" s="67"/>
      <c r="D233" s="67"/>
      <c r="E233" s="67"/>
      <c r="F233" s="67"/>
      <c r="G233" s="67"/>
      <c r="H233" s="67"/>
    </row>
    <row r="234" spans="2:8" x14ac:dyDescent="0.2">
      <c r="B234" s="67"/>
      <c r="C234" s="67"/>
      <c r="D234" s="67"/>
      <c r="E234" s="67"/>
      <c r="F234" s="67"/>
      <c r="G234" s="67"/>
      <c r="H234" s="67"/>
    </row>
    <row r="235" spans="2:8" x14ac:dyDescent="0.2">
      <c r="B235" s="67"/>
      <c r="C235" s="67"/>
      <c r="D235" s="67"/>
      <c r="E235" s="67"/>
      <c r="F235" s="67"/>
      <c r="G235" s="67"/>
      <c r="H235" s="67"/>
    </row>
    <row r="236" spans="2:8" x14ac:dyDescent="0.2">
      <c r="B236" s="67"/>
      <c r="C236" s="67"/>
      <c r="D236" s="67"/>
      <c r="E236" s="67"/>
      <c r="F236" s="67"/>
      <c r="G236" s="67"/>
      <c r="H236" s="67"/>
    </row>
    <row r="237" spans="2:8" x14ac:dyDescent="0.2">
      <c r="B237" s="67"/>
      <c r="C237" s="67"/>
      <c r="D237" s="67"/>
      <c r="E237" s="67"/>
      <c r="F237" s="67"/>
      <c r="G237" s="67"/>
      <c r="H237" s="67"/>
    </row>
    <row r="238" spans="2:8" x14ac:dyDescent="0.2">
      <c r="B238" s="67"/>
      <c r="C238" s="67"/>
      <c r="D238" s="67"/>
      <c r="E238" s="67"/>
      <c r="F238" s="67"/>
      <c r="G238" s="67"/>
      <c r="H238" s="67"/>
    </row>
    <row r="239" spans="2:8" x14ac:dyDescent="0.2">
      <c r="B239" s="67"/>
      <c r="C239" s="67"/>
      <c r="D239" s="67"/>
      <c r="E239" s="67"/>
      <c r="F239" s="67"/>
      <c r="G239" s="67"/>
      <c r="H239" s="67"/>
    </row>
    <row r="240" spans="2:8" x14ac:dyDescent="0.2">
      <c r="B240" s="67"/>
      <c r="C240" s="67"/>
      <c r="D240" s="67"/>
      <c r="E240" s="67"/>
      <c r="F240" s="67"/>
      <c r="G240" s="67"/>
      <c r="H240" s="67"/>
    </row>
    <row r="241" spans="2:8" x14ac:dyDescent="0.2">
      <c r="B241" s="67"/>
      <c r="C241" s="67"/>
      <c r="D241" s="67"/>
      <c r="E241" s="67"/>
      <c r="F241" s="67"/>
      <c r="G241" s="67"/>
      <c r="H241" s="67"/>
    </row>
    <row r="242" spans="2:8" x14ac:dyDescent="0.2">
      <c r="B242" s="67"/>
      <c r="C242" s="67"/>
      <c r="D242" s="67"/>
      <c r="E242" s="67"/>
      <c r="F242" s="67"/>
      <c r="G242" s="67"/>
      <c r="H242" s="67"/>
    </row>
    <row r="243" spans="2:8" x14ac:dyDescent="0.2">
      <c r="B243" s="67"/>
      <c r="C243" s="67"/>
      <c r="D243" s="67"/>
      <c r="E243" s="67"/>
      <c r="F243" s="67"/>
      <c r="G243" s="67"/>
      <c r="H243" s="67"/>
    </row>
    <row r="244" spans="2:8" x14ac:dyDescent="0.2">
      <c r="B244" s="67"/>
      <c r="C244" s="67"/>
      <c r="D244" s="67"/>
      <c r="E244" s="67"/>
      <c r="F244" s="67"/>
      <c r="G244" s="67"/>
      <c r="H244" s="67"/>
    </row>
    <row r="245" spans="2:8" x14ac:dyDescent="0.2">
      <c r="B245" s="67"/>
      <c r="C245" s="67"/>
      <c r="D245" s="67"/>
      <c r="E245" s="67"/>
      <c r="F245" s="67"/>
      <c r="G245" s="67"/>
      <c r="H245" s="67"/>
    </row>
    <row r="246" spans="2:8" x14ac:dyDescent="0.2">
      <c r="B246" s="67"/>
      <c r="C246" s="67"/>
      <c r="D246" s="67"/>
      <c r="E246" s="67"/>
      <c r="F246" s="67"/>
      <c r="G246" s="67"/>
      <c r="H246" s="67"/>
    </row>
    <row r="247" spans="2:8" x14ac:dyDescent="0.2">
      <c r="B247" s="67"/>
      <c r="C247" s="67"/>
      <c r="D247" s="67"/>
      <c r="E247" s="67"/>
      <c r="F247" s="67"/>
      <c r="G247" s="67"/>
      <c r="H247" s="67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50" bestFit="1" customWidth="1"/>
    <col min="2" max="2" width="20" style="50" customWidth="1"/>
    <col min="3" max="3" width="20.85546875" style="50" customWidth="1"/>
    <col min="4" max="4" width="11.42578125" style="50" bestFit="1" customWidth="1"/>
    <col min="5" max="16384" width="9.140625" style="50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31.01.2016 
(за видами відсоткових ставок)</v>
      </c>
      <c r="B2" s="3"/>
      <c r="C2" s="3"/>
      <c r="D2" s="3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x14ac:dyDescent="0.2">
      <c r="A3" s="1"/>
      <c r="B3" s="1"/>
      <c r="C3" s="1"/>
      <c r="D3" s="1"/>
    </row>
    <row r="4" spans="1:19" s="157" customFormat="1" x14ac:dyDescent="0.2">
      <c r="D4" s="157" t="str">
        <f>VALVAL</f>
        <v>тис. одиниць</v>
      </c>
    </row>
    <row r="5" spans="1:19" s="152" customFormat="1" x14ac:dyDescent="0.2">
      <c r="A5" s="53"/>
      <c r="B5" s="183" t="s">
        <v>173</v>
      </c>
      <c r="C5" s="183" t="s">
        <v>3</v>
      </c>
      <c r="D5" s="183" t="s">
        <v>67</v>
      </c>
    </row>
    <row r="6" spans="1:19" s="130" customFormat="1" ht="15.75" x14ac:dyDescent="0.2">
      <c r="A6" s="31" t="s">
        <v>172</v>
      </c>
      <c r="B6" s="132">
        <f t="shared" ref="B6:D6" si="0">SUM(B$7+ B$8)</f>
        <v>65410291.921959996</v>
      </c>
      <c r="C6" s="132">
        <f t="shared" si="0"/>
        <v>1645184552.6490998</v>
      </c>
      <c r="D6" s="19">
        <f t="shared" si="0"/>
        <v>1</v>
      </c>
    </row>
    <row r="7" spans="1:19" s="118" customFormat="1" ht="14.25" x14ac:dyDescent="0.2">
      <c r="A7" s="24" t="s">
        <v>82</v>
      </c>
      <c r="B7" s="160">
        <v>21471171.952059999</v>
      </c>
      <c r="C7" s="160">
        <v>540037957.09719002</v>
      </c>
      <c r="D7" s="45">
        <v>0.32825399999999999</v>
      </c>
    </row>
    <row r="8" spans="1:19" s="118" customFormat="1" ht="14.25" x14ac:dyDescent="0.2">
      <c r="A8" s="24" t="s">
        <v>87</v>
      </c>
      <c r="B8" s="160">
        <v>43939119.969899997</v>
      </c>
      <c r="C8" s="160">
        <v>1105146595.5519099</v>
      </c>
      <c r="D8" s="45">
        <v>0.67174599999999995</v>
      </c>
    </row>
    <row r="9" spans="1:19" x14ac:dyDescent="0.2">
      <c r="B9" s="86"/>
      <c r="C9" s="86"/>
      <c r="D9" s="8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</row>
    <row r="10" spans="1:19" x14ac:dyDescent="0.2">
      <c r="B10" s="86"/>
      <c r="C10" s="86"/>
      <c r="D10" s="86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19" x14ac:dyDescent="0.2">
      <c r="B11" s="86"/>
      <c r="C11" s="86"/>
      <c r="D11" s="86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  <row r="12" spans="1:19" x14ac:dyDescent="0.2"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1:19" x14ac:dyDescent="0.2"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19" x14ac:dyDescent="0.2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1:19" x14ac:dyDescent="0.2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1:19" x14ac:dyDescent="0.2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spans="2:17" x14ac:dyDescent="0.2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2:17" x14ac:dyDescent="0.2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2:17" x14ac:dyDescent="0.2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2:17" x14ac:dyDescent="0.2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2:17" x14ac:dyDescent="0.2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2:17" x14ac:dyDescent="0.2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2:17" x14ac:dyDescent="0.2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2:17" x14ac:dyDescent="0.2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2:17" x14ac:dyDescent="0.2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2:17" x14ac:dyDescent="0.2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2:17" x14ac:dyDescent="0.2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2:17" x14ac:dyDescent="0.2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2:17" x14ac:dyDescent="0.2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2:17" x14ac:dyDescent="0.2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2:17" x14ac:dyDescent="0.2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2:17" x14ac:dyDescent="0.2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2:17" x14ac:dyDescent="0.2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2:17" x14ac:dyDescent="0.2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2:17" x14ac:dyDescent="0.2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2:17" x14ac:dyDescent="0.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2:17" x14ac:dyDescent="0.2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2:17" x14ac:dyDescent="0.2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2:17" x14ac:dyDescent="0.2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2:17" x14ac:dyDescent="0.2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2:17" x14ac:dyDescent="0.2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2:17" x14ac:dyDescent="0.2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2:17" x14ac:dyDescent="0.2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2:17" x14ac:dyDescent="0.2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2:17" x14ac:dyDescent="0.2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2:17" x14ac:dyDescent="0.2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2:17" x14ac:dyDescent="0.2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2:17" x14ac:dyDescent="0.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2:17" x14ac:dyDescent="0.2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2:17" x14ac:dyDescent="0.2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2:17" x14ac:dyDescent="0.2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 x14ac:dyDescent="0.2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2:17" x14ac:dyDescent="0.2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2:17" x14ac:dyDescent="0.2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2:17" x14ac:dyDescent="0.2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2:17" x14ac:dyDescent="0.2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2:17" x14ac:dyDescent="0.2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2:17" x14ac:dyDescent="0.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2:17" x14ac:dyDescent="0.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2:17" x14ac:dyDescent="0.2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2:17" x14ac:dyDescent="0.2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2:17" x14ac:dyDescent="0.2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2:17" x14ac:dyDescent="0.2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2:17" x14ac:dyDescent="0.2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2:17" x14ac:dyDescent="0.2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2:17" x14ac:dyDescent="0.2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2:17" x14ac:dyDescent="0.2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2:17" x14ac:dyDescent="0.2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2:17" x14ac:dyDescent="0.2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2:17" x14ac:dyDescent="0.2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2:17" x14ac:dyDescent="0.2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2:17" x14ac:dyDescent="0.2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2:17" x14ac:dyDescent="0.2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2:17" x14ac:dyDescent="0.2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2:17" x14ac:dyDescent="0.2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2:17" x14ac:dyDescent="0.2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2:17" x14ac:dyDescent="0.2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2:17" x14ac:dyDescent="0.2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2:17" x14ac:dyDescent="0.2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2:17" x14ac:dyDescent="0.2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2:17" x14ac:dyDescent="0.2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2:17" x14ac:dyDescent="0.2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2:17" x14ac:dyDescent="0.2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2:17" x14ac:dyDescent="0.2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2:17" x14ac:dyDescent="0.2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2:17" x14ac:dyDescent="0.2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2:17" x14ac:dyDescent="0.2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2:17" x14ac:dyDescent="0.2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2:17" x14ac:dyDescent="0.2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2:17" x14ac:dyDescent="0.2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2:17" x14ac:dyDescent="0.2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2:17" x14ac:dyDescent="0.2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2:17" x14ac:dyDescent="0.2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2:17" x14ac:dyDescent="0.2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2:17" x14ac:dyDescent="0.2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2:17" x14ac:dyDescent="0.2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2:17" x14ac:dyDescent="0.2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2:17" x14ac:dyDescent="0.2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2:17" x14ac:dyDescent="0.2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2:17" x14ac:dyDescent="0.2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2:17" x14ac:dyDescent="0.2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2:17" x14ac:dyDescent="0.2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2:17" x14ac:dyDescent="0.2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2:17" x14ac:dyDescent="0.2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2:17" x14ac:dyDescent="0.2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 x14ac:dyDescent="0.2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 x14ac:dyDescent="0.2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 x14ac:dyDescent="0.2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2:17" x14ac:dyDescent="0.2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2:17" x14ac:dyDescent="0.2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2:17" x14ac:dyDescent="0.2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</row>
    <row r="112" spans="2:17" x14ac:dyDescent="0.2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</row>
    <row r="113" spans="2:17" x14ac:dyDescent="0.2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2:17" x14ac:dyDescent="0.2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2:17" x14ac:dyDescent="0.2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2:17" x14ac:dyDescent="0.2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2:17" x14ac:dyDescent="0.2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</row>
    <row r="118" spans="2:17" x14ac:dyDescent="0.2"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</row>
    <row r="119" spans="2:17" x14ac:dyDescent="0.2"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</row>
    <row r="120" spans="2:17" x14ac:dyDescent="0.2"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</row>
    <row r="121" spans="2:17" x14ac:dyDescent="0.2"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</row>
    <row r="122" spans="2:17" x14ac:dyDescent="0.2"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2:17" x14ac:dyDescent="0.2"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</row>
    <row r="124" spans="2:17" x14ac:dyDescent="0.2"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</row>
    <row r="125" spans="2:17" x14ac:dyDescent="0.2"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</row>
    <row r="126" spans="2:17" x14ac:dyDescent="0.2"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</row>
    <row r="127" spans="2:17" x14ac:dyDescent="0.2"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</row>
    <row r="128" spans="2:17" x14ac:dyDescent="0.2"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</row>
    <row r="129" spans="2:17" x14ac:dyDescent="0.2"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</row>
    <row r="130" spans="2:17" x14ac:dyDescent="0.2"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</row>
    <row r="131" spans="2:17" x14ac:dyDescent="0.2"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</row>
    <row r="132" spans="2:17" x14ac:dyDescent="0.2"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</row>
    <row r="133" spans="2:17" x14ac:dyDescent="0.2"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</row>
    <row r="134" spans="2:17" x14ac:dyDescent="0.2"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</row>
    <row r="135" spans="2:17" x14ac:dyDescent="0.2"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</row>
    <row r="136" spans="2:17" x14ac:dyDescent="0.2"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</row>
    <row r="137" spans="2:17" x14ac:dyDescent="0.2"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</row>
    <row r="138" spans="2:17" x14ac:dyDescent="0.2"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</row>
    <row r="139" spans="2:17" x14ac:dyDescent="0.2"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</row>
    <row r="140" spans="2:17" x14ac:dyDescent="0.2"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</row>
    <row r="141" spans="2:17" x14ac:dyDescent="0.2"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</row>
    <row r="142" spans="2:17" x14ac:dyDescent="0.2"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</row>
    <row r="143" spans="2:17" x14ac:dyDescent="0.2"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</row>
    <row r="144" spans="2:17" x14ac:dyDescent="0.2"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</row>
    <row r="145" spans="2:17" x14ac:dyDescent="0.2"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</row>
    <row r="146" spans="2:17" x14ac:dyDescent="0.2"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</row>
    <row r="147" spans="2:17" x14ac:dyDescent="0.2"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</row>
    <row r="148" spans="2:17" x14ac:dyDescent="0.2"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</row>
    <row r="149" spans="2:17" x14ac:dyDescent="0.2"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</row>
    <row r="150" spans="2:17" x14ac:dyDescent="0.2"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</row>
    <row r="151" spans="2:17" x14ac:dyDescent="0.2"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</row>
    <row r="152" spans="2:17" x14ac:dyDescent="0.2"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</row>
    <row r="153" spans="2:17" x14ac:dyDescent="0.2"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</row>
    <row r="154" spans="2:17" x14ac:dyDescent="0.2"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</row>
    <row r="155" spans="2:17" x14ac:dyDescent="0.2"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</row>
    <row r="156" spans="2:17" x14ac:dyDescent="0.2"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</row>
    <row r="157" spans="2:17" x14ac:dyDescent="0.2"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</row>
    <row r="158" spans="2:17" x14ac:dyDescent="0.2"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</row>
    <row r="159" spans="2:17" x14ac:dyDescent="0.2"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</row>
    <row r="160" spans="2:17" x14ac:dyDescent="0.2"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</row>
    <row r="161" spans="2:17" x14ac:dyDescent="0.2"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</row>
    <row r="162" spans="2:17" x14ac:dyDescent="0.2"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</row>
    <row r="163" spans="2:17" x14ac:dyDescent="0.2"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</row>
    <row r="164" spans="2:17" x14ac:dyDescent="0.2"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</row>
    <row r="165" spans="2:17" x14ac:dyDescent="0.2"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</row>
    <row r="166" spans="2:17" x14ac:dyDescent="0.2"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</row>
    <row r="167" spans="2:17" x14ac:dyDescent="0.2"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</row>
    <row r="168" spans="2:17" x14ac:dyDescent="0.2"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</row>
    <row r="169" spans="2:17" x14ac:dyDescent="0.2"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</row>
    <row r="170" spans="2:17" x14ac:dyDescent="0.2"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</row>
    <row r="171" spans="2:17" x14ac:dyDescent="0.2"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</row>
    <row r="172" spans="2:17" x14ac:dyDescent="0.2"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</row>
    <row r="173" spans="2:17" x14ac:dyDescent="0.2"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</row>
    <row r="174" spans="2:17" x14ac:dyDescent="0.2"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</row>
    <row r="175" spans="2:17" x14ac:dyDescent="0.2"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</row>
    <row r="176" spans="2:17" x14ac:dyDescent="0.2"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</row>
    <row r="177" spans="2:17" x14ac:dyDescent="0.2"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</row>
    <row r="178" spans="2:17" x14ac:dyDescent="0.2"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</row>
    <row r="179" spans="2:17" x14ac:dyDescent="0.2"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</row>
    <row r="180" spans="2:17" x14ac:dyDescent="0.2"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</row>
    <row r="181" spans="2:17" x14ac:dyDescent="0.2"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</row>
    <row r="182" spans="2:17" x14ac:dyDescent="0.2"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</row>
    <row r="183" spans="2:17" x14ac:dyDescent="0.2"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</row>
    <row r="184" spans="2:17" x14ac:dyDescent="0.2"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</row>
    <row r="185" spans="2:17" x14ac:dyDescent="0.2"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</row>
    <row r="186" spans="2:17" x14ac:dyDescent="0.2"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</row>
    <row r="187" spans="2:17" x14ac:dyDescent="0.2"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</row>
    <row r="188" spans="2:17" x14ac:dyDescent="0.2"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</row>
    <row r="189" spans="2:17" x14ac:dyDescent="0.2"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</row>
    <row r="190" spans="2:17" x14ac:dyDescent="0.2"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</row>
    <row r="191" spans="2:17" x14ac:dyDescent="0.2"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</row>
    <row r="192" spans="2:17" x14ac:dyDescent="0.2"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</row>
    <row r="193" spans="2:17" x14ac:dyDescent="0.2"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</row>
    <row r="194" spans="2:17" x14ac:dyDescent="0.2"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</row>
    <row r="195" spans="2:17" x14ac:dyDescent="0.2"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</row>
    <row r="196" spans="2:17" x14ac:dyDescent="0.2"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</row>
    <row r="197" spans="2:17" x14ac:dyDescent="0.2"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</row>
    <row r="198" spans="2:17" x14ac:dyDescent="0.2"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</row>
    <row r="199" spans="2:17" x14ac:dyDescent="0.2"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</row>
    <row r="200" spans="2:17" x14ac:dyDescent="0.2"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</row>
    <row r="201" spans="2:17" x14ac:dyDescent="0.2"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</row>
    <row r="202" spans="2:17" x14ac:dyDescent="0.2"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</row>
    <row r="203" spans="2:17" x14ac:dyDescent="0.2"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</row>
    <row r="204" spans="2:17" x14ac:dyDescent="0.2"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</row>
    <row r="205" spans="2:17" x14ac:dyDescent="0.2"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</row>
    <row r="206" spans="2:17" x14ac:dyDescent="0.2"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</row>
    <row r="207" spans="2:17" x14ac:dyDescent="0.2"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</row>
    <row r="208" spans="2:17" x14ac:dyDescent="0.2"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</row>
    <row r="209" spans="2:17" x14ac:dyDescent="0.2"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</row>
    <row r="210" spans="2:17" x14ac:dyDescent="0.2"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</row>
    <row r="211" spans="2:17" x14ac:dyDescent="0.2"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</row>
    <row r="212" spans="2:17" x14ac:dyDescent="0.2"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</row>
    <row r="213" spans="2:17" x14ac:dyDescent="0.2"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</row>
    <row r="214" spans="2:17" x14ac:dyDescent="0.2"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</row>
    <row r="215" spans="2:17" x14ac:dyDescent="0.2"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</row>
    <row r="216" spans="2:17" x14ac:dyDescent="0.2"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</row>
    <row r="217" spans="2:17" x14ac:dyDescent="0.2"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</row>
    <row r="218" spans="2:17" x14ac:dyDescent="0.2"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</row>
    <row r="219" spans="2:17" x14ac:dyDescent="0.2"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</row>
    <row r="220" spans="2:17" x14ac:dyDescent="0.2"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</row>
    <row r="221" spans="2:17" x14ac:dyDescent="0.2"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</row>
    <row r="222" spans="2:17" x14ac:dyDescent="0.2"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</row>
    <row r="223" spans="2:17" x14ac:dyDescent="0.2"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</row>
    <row r="224" spans="2:17" x14ac:dyDescent="0.2"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</row>
    <row r="225" spans="2:17" x14ac:dyDescent="0.2"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</row>
    <row r="226" spans="2:17" x14ac:dyDescent="0.2"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</row>
    <row r="227" spans="2:17" x14ac:dyDescent="0.2"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</row>
    <row r="228" spans="2:17" x14ac:dyDescent="0.2"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</row>
    <row r="229" spans="2:17" x14ac:dyDescent="0.2"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</row>
    <row r="230" spans="2:17" x14ac:dyDescent="0.2"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</row>
    <row r="231" spans="2:17" x14ac:dyDescent="0.2"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</row>
    <row r="232" spans="2:17" x14ac:dyDescent="0.2"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</row>
    <row r="233" spans="2:17" x14ac:dyDescent="0.2"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</row>
    <row r="234" spans="2:17" x14ac:dyDescent="0.2"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</row>
    <row r="235" spans="2:17" x14ac:dyDescent="0.2"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</row>
    <row r="236" spans="2:17" x14ac:dyDescent="0.2"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</row>
    <row r="237" spans="2:17" x14ac:dyDescent="0.2"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</row>
    <row r="238" spans="2:17" x14ac:dyDescent="0.2"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</row>
    <row r="239" spans="2:17" x14ac:dyDescent="0.2"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</row>
    <row r="240" spans="2:17" x14ac:dyDescent="0.2"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</row>
    <row r="241" spans="2:17" x14ac:dyDescent="0.2"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</row>
    <row r="242" spans="2:17" x14ac:dyDescent="0.2"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</row>
    <row r="243" spans="2:17" x14ac:dyDescent="0.2"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</row>
    <row r="244" spans="2:17" x14ac:dyDescent="0.2"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</row>
    <row r="245" spans="2:17" x14ac:dyDescent="0.2"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</row>
    <row r="246" spans="2:17" x14ac:dyDescent="0.2"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</row>
    <row r="247" spans="2:17" x14ac:dyDescent="0.2"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MFWF-347-90294</_dlc_DocId>
    <_dlc_DocIdUrl xmlns="acedc1b3-a6a6-4744-bb8f-c9b717f8a9c9">
      <Url>http://workflow/12000/12100/12130/_layouts/DocIdRedir.aspx?ID=MFWF-347-90294</Url>
      <Description>MFWF-347-90294</Description>
    </_dlc_DocIdUrl>
  </documentManagement>
</p:properties>
</file>

<file path=customXml/itemProps1.xml><?xml version="1.0" encoding="utf-8"?>
<ds:datastoreItem xmlns:ds="http://schemas.openxmlformats.org/officeDocument/2006/customXml" ds:itemID="{4B7A8859-2109-46F2-A641-DA15FEA71ECE}"/>
</file>

<file path=customXml/itemProps2.xml><?xml version="1.0" encoding="utf-8"?>
<ds:datastoreItem xmlns:ds="http://schemas.openxmlformats.org/officeDocument/2006/customXml" ds:itemID="{4E26AC58-D2A7-4C9C-842A-5AB0630934E4}"/>
</file>

<file path=customXml/itemProps3.xml><?xml version="1.0" encoding="utf-8"?>
<ds:datastoreItem xmlns:ds="http://schemas.openxmlformats.org/officeDocument/2006/customXml" ds:itemID="{BA622444-5E6C-41A2-8B81-1750E479E620}"/>
</file>

<file path=customXml/itemProps4.xml><?xml version="1.0" encoding="utf-8"?>
<ds:datastoreItem xmlns:ds="http://schemas.openxmlformats.org/officeDocument/2006/customXml" ds:itemID="{967BCDB8-CD57-4332-B1AF-BD06F03B6C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Ярова Поліна Олександрівна</dc:creator>
  <cp:lastModifiedBy>Користувач Windows</cp:lastModifiedBy>
  <cp:lastPrinted>2016-02-23T15:58:48Z</cp:lastPrinted>
  <dcterms:created xsi:type="dcterms:W3CDTF">2016-02-23T15:23:27Z</dcterms:created>
  <dcterms:modified xsi:type="dcterms:W3CDTF">2016-02-24T09:22:37Z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ff4d1e7a-a4a8-4902-a6e8-a9fa61495f69</vt:lpwstr>
  </property>
  <property fmtid="{D5CDD505-2E9C-101B-9397-08002B2CF9AE}" pid="3" name="ContentTypeId">
    <vt:lpwstr>0x010100795F85084727864D943A1640386A6A57</vt:lpwstr>
  </property>
</Properties>
</file>