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05" windowWidth="15480" windowHeight="1158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YKT2UAH">YKT2_UAH!$A$6</definedName>
    <definedName name="YKT2USD">YKT2_USD!$A$6</definedName>
    <definedName name="YKT2UФР">YKT2_UAH!$A$6</definedName>
  </definedNames>
  <calcPr calcId="144525"/>
</workbook>
</file>

<file path=xl/calcChain.xml><?xml version="1.0" encoding="utf-8"?>
<calcChain xmlns="http://schemas.openxmlformats.org/spreadsheetml/2006/main">
  <c r="C3" i="61" l="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C95" i="49"/>
  <c r="B95" i="49"/>
  <c r="F93" i="49"/>
  <c r="E93" i="49"/>
  <c r="D93" i="49"/>
  <c r="C93" i="49"/>
  <c r="B93" i="49"/>
  <c r="F88" i="49"/>
  <c r="F87" i="49" s="1"/>
  <c r="E88" i="49"/>
  <c r="D88" i="49"/>
  <c r="C88" i="49"/>
  <c r="B88" i="49"/>
  <c r="B87" i="49" s="1"/>
  <c r="G87" i="49"/>
  <c r="F85" i="49"/>
  <c r="E85" i="49"/>
  <c r="D85" i="49"/>
  <c r="D67" i="49" s="1"/>
  <c r="C85" i="49"/>
  <c r="B85" i="49"/>
  <c r="F81" i="49"/>
  <c r="E81" i="49"/>
  <c r="E67" i="49" s="1"/>
  <c r="D81" i="49"/>
  <c r="C81" i="49"/>
  <c r="B81" i="49"/>
  <c r="F68" i="49"/>
  <c r="F67" i="49" s="1"/>
  <c r="F66" i="49" s="1"/>
  <c r="E68" i="49"/>
  <c r="D68" i="49"/>
  <c r="C68" i="49"/>
  <c r="B68" i="49"/>
  <c r="B67" i="49" s="1"/>
  <c r="G67" i="49"/>
  <c r="F64" i="49"/>
  <c r="E64" i="49"/>
  <c r="D64" i="49"/>
  <c r="C64" i="49"/>
  <c r="B64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E33" i="49" s="1"/>
  <c r="D34" i="49"/>
  <c r="C34" i="49"/>
  <c r="B34" i="49"/>
  <c r="G33" i="49"/>
  <c r="F31" i="49"/>
  <c r="F8" i="49" s="1"/>
  <c r="E31" i="49"/>
  <c r="D31" i="49"/>
  <c r="C31" i="49"/>
  <c r="B31" i="49"/>
  <c r="B8" i="49" s="1"/>
  <c r="F9" i="49"/>
  <c r="E9" i="49"/>
  <c r="E8" i="49" s="1"/>
  <c r="D9" i="49"/>
  <c r="C9" i="49"/>
  <c r="C8" i="49" s="1"/>
  <c r="B9" i="49"/>
  <c r="G8" i="49"/>
  <c r="G7" i="49" s="1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E93" i="48"/>
  <c r="D93" i="48"/>
  <c r="C93" i="48"/>
  <c r="B93" i="48"/>
  <c r="F88" i="48"/>
  <c r="E88" i="48"/>
  <c r="D88" i="48"/>
  <c r="C88" i="48"/>
  <c r="B88" i="48"/>
  <c r="G87" i="48"/>
  <c r="F85" i="48"/>
  <c r="E85" i="48"/>
  <c r="D85" i="48"/>
  <c r="C85" i="48"/>
  <c r="B85" i="48"/>
  <c r="F81" i="48"/>
  <c r="E81" i="48"/>
  <c r="D81" i="48"/>
  <c r="C81" i="48"/>
  <c r="B81" i="48"/>
  <c r="F68" i="48"/>
  <c r="E68" i="48"/>
  <c r="D68" i="48"/>
  <c r="C68" i="48"/>
  <c r="B68" i="48"/>
  <c r="G67" i="48"/>
  <c r="F64" i="48"/>
  <c r="E64" i="48"/>
  <c r="D64" i="48"/>
  <c r="C64" i="48"/>
  <c r="B64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E33" i="48" s="1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E9" i="48"/>
  <c r="D9" i="48"/>
  <c r="C9" i="48"/>
  <c r="B9" i="48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E18" i="46" s="1"/>
  <c r="D19" i="46"/>
  <c r="C19" i="46"/>
  <c r="C18" i="46" s="1"/>
  <c r="B19" i="46"/>
  <c r="A19" i="46"/>
  <c r="F18" i="46"/>
  <c r="B18" i="46"/>
  <c r="G17" i="46"/>
  <c r="F17" i="46"/>
  <c r="E17" i="46"/>
  <c r="D17" i="46"/>
  <c r="C17" i="46"/>
  <c r="B17" i="46"/>
  <c r="G14" i="46"/>
  <c r="F14" i="46"/>
  <c r="F12" i="46" s="1"/>
  <c r="E14" i="46"/>
  <c r="D14" i="46"/>
  <c r="C14" i="46"/>
  <c r="B14" i="46"/>
  <c r="B12" i="46" s="1"/>
  <c r="A14" i="46"/>
  <c r="G13" i="46"/>
  <c r="G12" i="46" s="1"/>
  <c r="F13" i="46"/>
  <c r="E13" i="46"/>
  <c r="E12" i="46" s="1"/>
  <c r="D13" i="46"/>
  <c r="C13" i="46"/>
  <c r="C12" i="46" s="1"/>
  <c r="B13" i="46"/>
  <c r="A13" i="46"/>
  <c r="D12" i="46"/>
  <c r="G11" i="46"/>
  <c r="F11" i="46"/>
  <c r="E11" i="46"/>
  <c r="D11" i="46"/>
  <c r="C11" i="46"/>
  <c r="B11" i="46"/>
  <c r="G8" i="46"/>
  <c r="F8" i="46"/>
  <c r="E8" i="46"/>
  <c r="D8" i="46"/>
  <c r="D6" i="46" s="1"/>
  <c r="C8" i="46"/>
  <c r="B8" i="46"/>
  <c r="A8" i="46"/>
  <c r="G7" i="46"/>
  <c r="G6" i="46" s="1"/>
  <c r="F7" i="46"/>
  <c r="E7" i="46"/>
  <c r="E6" i="46" s="1"/>
  <c r="D7" i="46"/>
  <c r="C7" i="46"/>
  <c r="C6" i="46" s="1"/>
  <c r="B7" i="46"/>
  <c r="A7" i="46"/>
  <c r="F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G18" i="43" s="1"/>
  <c r="F19" i="43"/>
  <c r="E19" i="43"/>
  <c r="E18" i="43" s="1"/>
  <c r="D19" i="43"/>
  <c r="C19" i="43"/>
  <c r="C18" i="43" s="1"/>
  <c r="B19" i="43"/>
  <c r="A19" i="43"/>
  <c r="D18" i="43"/>
  <c r="G17" i="43"/>
  <c r="F17" i="43"/>
  <c r="E17" i="43"/>
  <c r="D17" i="43"/>
  <c r="C17" i="43"/>
  <c r="B17" i="43"/>
  <c r="G14" i="43"/>
  <c r="F14" i="43"/>
  <c r="E14" i="43"/>
  <c r="D14" i="43"/>
  <c r="D12" i="43" s="1"/>
  <c r="C14" i="43"/>
  <c r="B14" i="43"/>
  <c r="A14" i="43"/>
  <c r="G13" i="43"/>
  <c r="G12" i="43" s="1"/>
  <c r="F13" i="43"/>
  <c r="E13" i="43"/>
  <c r="E12" i="43" s="1"/>
  <c r="D13" i="43"/>
  <c r="C13" i="43"/>
  <c r="C12" i="43" s="1"/>
  <c r="B13" i="43"/>
  <c r="A13" i="43"/>
  <c r="F12" i="43"/>
  <c r="B12" i="43"/>
  <c r="G11" i="43"/>
  <c r="F11" i="43"/>
  <c r="E11" i="43"/>
  <c r="D11" i="43"/>
  <c r="C11" i="43"/>
  <c r="B11" i="43"/>
  <c r="G8" i="43"/>
  <c r="F8" i="43"/>
  <c r="F6" i="43" s="1"/>
  <c r="E8" i="43"/>
  <c r="D8" i="43"/>
  <c r="C8" i="43"/>
  <c r="B8" i="43"/>
  <c r="B6" i="43" s="1"/>
  <c r="A8" i="43"/>
  <c r="G7" i="43"/>
  <c r="G6" i="43" s="1"/>
  <c r="F7" i="43"/>
  <c r="E7" i="43"/>
  <c r="E6" i="43" s="1"/>
  <c r="D7" i="43"/>
  <c r="C7" i="43"/>
  <c r="C6" i="43" s="1"/>
  <c r="B7" i="43"/>
  <c r="A7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C8" i="36"/>
  <c r="B8" i="36"/>
  <c r="A3" i="36"/>
  <c r="A2" i="36"/>
  <c r="A1" i="36"/>
  <c r="D7" i="35"/>
  <c r="C7" i="35"/>
  <c r="B7" i="35"/>
  <c r="A2" i="35"/>
  <c r="C95" i="31"/>
  <c r="B95" i="31"/>
  <c r="C92" i="31"/>
  <c r="B92" i="31"/>
  <c r="C82" i="31"/>
  <c r="B82" i="31"/>
  <c r="C80" i="31"/>
  <c r="B80" i="31"/>
  <c r="C75" i="31"/>
  <c r="B75" i="31"/>
  <c r="D74" i="31"/>
  <c r="C72" i="31"/>
  <c r="B72" i="31"/>
  <c r="C62" i="31"/>
  <c r="B62" i="31"/>
  <c r="C60" i="31"/>
  <c r="B60" i="31"/>
  <c r="C54" i="31"/>
  <c r="B54" i="31"/>
  <c r="C47" i="31"/>
  <c r="B47" i="31"/>
  <c r="D46" i="31"/>
  <c r="C43" i="31"/>
  <c r="B43" i="31"/>
  <c r="C39" i="31"/>
  <c r="B39" i="31"/>
  <c r="C31" i="31"/>
  <c r="B31" i="31"/>
  <c r="D30" i="31"/>
  <c r="C28" i="31"/>
  <c r="B28" i="31"/>
  <c r="C10" i="31"/>
  <c r="B10" i="31"/>
  <c r="D9" i="31"/>
  <c r="A2" i="31"/>
  <c r="C95" i="30"/>
  <c r="B95" i="30"/>
  <c r="C92" i="30"/>
  <c r="B92" i="30"/>
  <c r="C82" i="30"/>
  <c r="B82" i="30"/>
  <c r="C80" i="30"/>
  <c r="B80" i="30"/>
  <c r="C75" i="30"/>
  <c r="B75" i="30"/>
  <c r="D74" i="30"/>
  <c r="C72" i="30"/>
  <c r="B72" i="30"/>
  <c r="C68" i="30"/>
  <c r="B68" i="30"/>
  <c r="C60" i="30"/>
  <c r="B60" i="30"/>
  <c r="B59" i="30" s="1"/>
  <c r="D59" i="30"/>
  <c r="D58" i="30" s="1"/>
  <c r="C56" i="30"/>
  <c r="B56" i="30"/>
  <c r="C46" i="30"/>
  <c r="B46" i="30"/>
  <c r="C44" i="30"/>
  <c r="B44" i="30"/>
  <c r="C38" i="30"/>
  <c r="B38" i="30"/>
  <c r="C31" i="30"/>
  <c r="B31" i="30"/>
  <c r="D30" i="30"/>
  <c r="C28" i="30"/>
  <c r="B28" i="30"/>
  <c r="C10" i="30"/>
  <c r="B10" i="30"/>
  <c r="D9" i="30"/>
  <c r="A2" i="30"/>
  <c r="C23" i="29"/>
  <c r="B23" i="29"/>
  <c r="C19" i="29"/>
  <c r="C18" i="29" s="1"/>
  <c r="B19" i="29"/>
  <c r="D18" i="29"/>
  <c r="B18" i="29"/>
  <c r="C12" i="29"/>
  <c r="B12" i="29"/>
  <c r="C9" i="29"/>
  <c r="B9" i="29"/>
  <c r="B8" i="29" s="1"/>
  <c r="D8" i="29"/>
  <c r="C8" i="29"/>
  <c r="C7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7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G25" i="26"/>
  <c r="F25" i="26"/>
  <c r="F24" i="26" s="1"/>
  <c r="E25" i="26"/>
  <c r="D25" i="26"/>
  <c r="C25" i="26"/>
  <c r="B25" i="26"/>
  <c r="B24" i="26" s="1"/>
  <c r="G24" i="26"/>
  <c r="E24" i="26"/>
  <c r="D24" i="26"/>
  <c r="C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B21" i="25"/>
  <c r="D7" i="25"/>
  <c r="C7" i="25"/>
  <c r="B7" i="25"/>
  <c r="A2" i="25"/>
  <c r="D7" i="24"/>
  <c r="C7" i="24"/>
  <c r="B7" i="24"/>
  <c r="A2" i="24"/>
  <c r="G25" i="21"/>
  <c r="F25" i="21"/>
  <c r="E25" i="21"/>
  <c r="D25" i="21"/>
  <c r="C25" i="21"/>
  <c r="B25" i="21"/>
  <c r="G21" i="21"/>
  <c r="F21" i="21"/>
  <c r="F20" i="21" s="1"/>
  <c r="E21" i="21"/>
  <c r="D21" i="21"/>
  <c r="C21" i="21"/>
  <c r="B21" i="21"/>
  <c r="B20" i="21" s="1"/>
  <c r="G20" i="21"/>
  <c r="E20" i="21"/>
  <c r="D20" i="21"/>
  <c r="C20" i="21"/>
  <c r="H13" i="21"/>
  <c r="H12" i="21"/>
  <c r="H7" i="21" s="1"/>
  <c r="H11" i="21"/>
  <c r="G7" i="21"/>
  <c r="F7" i="21"/>
  <c r="E7" i="21"/>
  <c r="D7" i="21"/>
  <c r="C7" i="21"/>
  <c r="B7" i="21"/>
  <c r="C27" i="20"/>
  <c r="B27" i="20"/>
  <c r="C23" i="20"/>
  <c r="B23" i="20"/>
  <c r="B22" i="20" s="1"/>
  <c r="C22" i="20"/>
  <c r="B20" i="20"/>
  <c r="D7" i="20"/>
  <c r="C7" i="20"/>
  <c r="B7" i="20"/>
  <c r="A2" i="20"/>
  <c r="D7" i="19"/>
  <c r="C7" i="19"/>
  <c r="B7" i="19"/>
  <c r="A2" i="19"/>
  <c r="C18" i="18"/>
  <c r="B18" i="18"/>
  <c r="C15" i="18"/>
  <c r="B15" i="18"/>
  <c r="B14" i="18" s="1"/>
  <c r="C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L18" i="13"/>
  <c r="K18" i="13"/>
  <c r="J18" i="13"/>
  <c r="I18" i="13"/>
  <c r="H18" i="13"/>
  <c r="G18" i="13"/>
  <c r="F18" i="13"/>
  <c r="E18" i="13"/>
  <c r="D18" i="13"/>
  <c r="C18" i="13"/>
  <c r="B18" i="13"/>
  <c r="L12" i="13"/>
  <c r="K12" i="13"/>
  <c r="J12" i="13"/>
  <c r="I12" i="13"/>
  <c r="H12" i="13"/>
  <c r="G12" i="13"/>
  <c r="F12" i="13"/>
  <c r="E12" i="13"/>
  <c r="D12" i="13"/>
  <c r="C12" i="13"/>
  <c r="B12" i="13"/>
  <c r="L6" i="13"/>
  <c r="K6" i="13"/>
  <c r="J6" i="13"/>
  <c r="I6" i="13"/>
  <c r="H6" i="13"/>
  <c r="G6" i="13"/>
  <c r="F6" i="13"/>
  <c r="E6" i="13"/>
  <c r="D6" i="13"/>
  <c r="C6" i="13"/>
  <c r="B6" i="13"/>
  <c r="L20" i="12"/>
  <c r="K20" i="12"/>
  <c r="J20" i="12"/>
  <c r="I20" i="12"/>
  <c r="H20" i="12"/>
  <c r="G20" i="12"/>
  <c r="F20" i="12"/>
  <c r="E20" i="12"/>
  <c r="D20" i="12"/>
  <c r="C20" i="12"/>
  <c r="B20" i="12"/>
  <c r="A20" i="12"/>
  <c r="L19" i="12"/>
  <c r="K19" i="12"/>
  <c r="J19" i="12"/>
  <c r="J18" i="12" s="1"/>
  <c r="I19" i="12"/>
  <c r="H19" i="12"/>
  <c r="H18" i="12" s="1"/>
  <c r="G19" i="12"/>
  <c r="G18" i="12" s="1"/>
  <c r="F19" i="12"/>
  <c r="F18" i="12" s="1"/>
  <c r="E19" i="12"/>
  <c r="D19" i="12"/>
  <c r="D18" i="12" s="1"/>
  <c r="C19" i="12"/>
  <c r="C18" i="12" s="1"/>
  <c r="B19" i="12"/>
  <c r="B18" i="12" s="1"/>
  <c r="A19" i="12"/>
  <c r="A18" i="12"/>
  <c r="L17" i="12"/>
  <c r="K17" i="12"/>
  <c r="J17" i="12"/>
  <c r="I17" i="12"/>
  <c r="H17" i="12"/>
  <c r="G17" i="12"/>
  <c r="F17" i="12"/>
  <c r="E17" i="12"/>
  <c r="D17" i="12"/>
  <c r="C17" i="12"/>
  <c r="B17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L13" i="12"/>
  <c r="K13" i="12"/>
  <c r="K12" i="12" s="1"/>
  <c r="J13" i="12"/>
  <c r="J12" i="12" s="1"/>
  <c r="I13" i="12"/>
  <c r="H13" i="12"/>
  <c r="G13" i="12"/>
  <c r="F13" i="12"/>
  <c r="F12" i="12" s="1"/>
  <c r="E13" i="12"/>
  <c r="D13" i="12"/>
  <c r="C13" i="12"/>
  <c r="B13" i="12"/>
  <c r="B12" i="12" s="1"/>
  <c r="A13" i="12"/>
  <c r="A12" i="12"/>
  <c r="L11" i="12"/>
  <c r="K11" i="12"/>
  <c r="J11" i="12"/>
  <c r="I11" i="12"/>
  <c r="H11" i="12"/>
  <c r="G11" i="12"/>
  <c r="F11" i="12"/>
  <c r="E11" i="12"/>
  <c r="D11" i="12"/>
  <c r="C11" i="12"/>
  <c r="B11" i="12"/>
  <c r="L8" i="12"/>
  <c r="K8" i="12"/>
  <c r="J8" i="12"/>
  <c r="I8" i="12"/>
  <c r="H8" i="12"/>
  <c r="G8" i="12"/>
  <c r="F8" i="12"/>
  <c r="E8" i="12"/>
  <c r="D8" i="12"/>
  <c r="C8" i="12"/>
  <c r="B8" i="12"/>
  <c r="A8" i="12"/>
  <c r="L7" i="12"/>
  <c r="K7" i="12"/>
  <c r="J7" i="12"/>
  <c r="J6" i="12" s="1"/>
  <c r="I7" i="12"/>
  <c r="H7" i="12"/>
  <c r="H6" i="12" s="1"/>
  <c r="G7" i="12"/>
  <c r="F7" i="12"/>
  <c r="F6" i="12" s="1"/>
  <c r="E7" i="12"/>
  <c r="E6" i="12" s="1"/>
  <c r="D7" i="12"/>
  <c r="D6" i="12" s="1"/>
  <c r="C7" i="12"/>
  <c r="B7" i="12"/>
  <c r="B6" i="12" s="1"/>
  <c r="A7" i="12"/>
  <c r="L6" i="12"/>
  <c r="A6" i="12"/>
  <c r="L5" i="12"/>
  <c r="K5" i="12"/>
  <c r="J5" i="12"/>
  <c r="I5" i="12"/>
  <c r="H5" i="12"/>
  <c r="G5" i="12"/>
  <c r="F5" i="12"/>
  <c r="E5" i="12"/>
  <c r="D5" i="12"/>
  <c r="C5" i="12"/>
  <c r="B5" i="12"/>
  <c r="L18" i="11"/>
  <c r="K18" i="11"/>
  <c r="J18" i="11"/>
  <c r="I18" i="11"/>
  <c r="H18" i="11"/>
  <c r="G18" i="11"/>
  <c r="F18" i="11"/>
  <c r="E18" i="11"/>
  <c r="D18" i="11"/>
  <c r="C18" i="11"/>
  <c r="B18" i="11"/>
  <c r="L12" i="11"/>
  <c r="K12" i="11"/>
  <c r="J12" i="11"/>
  <c r="I12" i="11"/>
  <c r="H12" i="11"/>
  <c r="G12" i="11"/>
  <c r="F12" i="11"/>
  <c r="E12" i="11"/>
  <c r="D12" i="11"/>
  <c r="C12" i="11"/>
  <c r="B12" i="11"/>
  <c r="L6" i="11"/>
  <c r="K6" i="11"/>
  <c r="J6" i="11"/>
  <c r="I6" i="11"/>
  <c r="H6" i="11"/>
  <c r="G6" i="11"/>
  <c r="F6" i="11"/>
  <c r="E6" i="11"/>
  <c r="D6" i="11"/>
  <c r="C6" i="11"/>
  <c r="B6" i="11"/>
  <c r="K100" i="8"/>
  <c r="J100" i="8"/>
  <c r="I100" i="8"/>
  <c r="H100" i="8"/>
  <c r="G100" i="8"/>
  <c r="F100" i="8"/>
  <c r="E100" i="8"/>
  <c r="D100" i="8"/>
  <c r="C100" i="8"/>
  <c r="B100" i="8"/>
  <c r="K97" i="8"/>
  <c r="J97" i="8"/>
  <c r="I97" i="8"/>
  <c r="H97" i="8"/>
  <c r="G97" i="8"/>
  <c r="F97" i="8"/>
  <c r="E97" i="8"/>
  <c r="D97" i="8"/>
  <c r="C97" i="8"/>
  <c r="B97" i="8"/>
  <c r="K86" i="8"/>
  <c r="J86" i="8"/>
  <c r="I86" i="8"/>
  <c r="H86" i="8"/>
  <c r="G86" i="8"/>
  <c r="F86" i="8"/>
  <c r="E86" i="8"/>
  <c r="D86" i="8"/>
  <c r="C86" i="8"/>
  <c r="B86" i="8"/>
  <c r="K84" i="8"/>
  <c r="J84" i="8"/>
  <c r="I84" i="8"/>
  <c r="H84" i="8"/>
  <c r="G84" i="8"/>
  <c r="F84" i="8"/>
  <c r="E84" i="8"/>
  <c r="D84" i="8"/>
  <c r="C84" i="8"/>
  <c r="B84" i="8"/>
  <c r="K79" i="8"/>
  <c r="J79" i="8"/>
  <c r="I79" i="8"/>
  <c r="H79" i="8"/>
  <c r="H78" i="8" s="1"/>
  <c r="G79" i="8"/>
  <c r="F79" i="8"/>
  <c r="E79" i="8"/>
  <c r="E78" i="8" s="1"/>
  <c r="D79" i="8"/>
  <c r="D78" i="8" s="1"/>
  <c r="C79" i="8"/>
  <c r="B79" i="8"/>
  <c r="L78" i="8"/>
  <c r="K76" i="8"/>
  <c r="J76" i="8"/>
  <c r="I76" i="8"/>
  <c r="H76" i="8"/>
  <c r="G76" i="8"/>
  <c r="F76" i="8"/>
  <c r="E76" i="8"/>
  <c r="D76" i="8"/>
  <c r="C76" i="8"/>
  <c r="B76" i="8"/>
  <c r="K72" i="8"/>
  <c r="J72" i="8"/>
  <c r="I72" i="8"/>
  <c r="H72" i="8"/>
  <c r="G72" i="8"/>
  <c r="F72" i="8"/>
  <c r="E72" i="8"/>
  <c r="D72" i="8"/>
  <c r="C72" i="8"/>
  <c r="B72" i="8"/>
  <c r="K62" i="8"/>
  <c r="J62" i="8"/>
  <c r="I62" i="8"/>
  <c r="H62" i="8"/>
  <c r="H61" i="8" s="1"/>
  <c r="G62" i="8"/>
  <c r="F62" i="8"/>
  <c r="E62" i="8"/>
  <c r="D62" i="8"/>
  <c r="D61" i="8" s="1"/>
  <c r="C62" i="8"/>
  <c r="B62" i="8"/>
  <c r="L61" i="8"/>
  <c r="J61" i="8"/>
  <c r="B61" i="8"/>
  <c r="K58" i="8"/>
  <c r="J58" i="8"/>
  <c r="I58" i="8"/>
  <c r="H58" i="8"/>
  <c r="G58" i="8"/>
  <c r="F58" i="8"/>
  <c r="E58" i="8"/>
  <c r="D58" i="8"/>
  <c r="C58" i="8"/>
  <c r="B58" i="8"/>
  <c r="K48" i="8"/>
  <c r="J48" i="8"/>
  <c r="I48" i="8"/>
  <c r="H48" i="8"/>
  <c r="G48" i="8"/>
  <c r="F48" i="8"/>
  <c r="E48" i="8"/>
  <c r="D48" i="8"/>
  <c r="C48" i="8"/>
  <c r="B48" i="8"/>
  <c r="K46" i="8"/>
  <c r="J46" i="8"/>
  <c r="I46" i="8"/>
  <c r="H46" i="8"/>
  <c r="G46" i="8"/>
  <c r="F46" i="8"/>
  <c r="E46" i="8"/>
  <c r="D46" i="8"/>
  <c r="C46" i="8"/>
  <c r="B46" i="8"/>
  <c r="K40" i="8"/>
  <c r="J40" i="8"/>
  <c r="J32" i="8" s="1"/>
  <c r="I40" i="8"/>
  <c r="H40" i="8"/>
  <c r="G40" i="8"/>
  <c r="F40" i="8"/>
  <c r="F32" i="8" s="1"/>
  <c r="E40" i="8"/>
  <c r="D40" i="8"/>
  <c r="C40" i="8"/>
  <c r="B40" i="8"/>
  <c r="B32" i="8" s="1"/>
  <c r="K33" i="8"/>
  <c r="J33" i="8"/>
  <c r="I33" i="8"/>
  <c r="H33" i="8"/>
  <c r="G33" i="8"/>
  <c r="F33" i="8"/>
  <c r="E33" i="8"/>
  <c r="D33" i="8"/>
  <c r="C33" i="8"/>
  <c r="B33" i="8"/>
  <c r="L32" i="8"/>
  <c r="H32" i="8"/>
  <c r="K30" i="8"/>
  <c r="J30" i="8"/>
  <c r="I30" i="8"/>
  <c r="H30" i="8"/>
  <c r="G30" i="8"/>
  <c r="F30" i="8"/>
  <c r="E30" i="8"/>
  <c r="D30" i="8"/>
  <c r="C30" i="8"/>
  <c r="B30" i="8"/>
  <c r="K9" i="8"/>
  <c r="K8" i="8" s="1"/>
  <c r="J9" i="8"/>
  <c r="I9" i="8"/>
  <c r="H9" i="8"/>
  <c r="G9" i="8"/>
  <c r="G8" i="8" s="1"/>
  <c r="F9" i="8"/>
  <c r="E9" i="8"/>
  <c r="D9" i="8"/>
  <c r="C9" i="8"/>
  <c r="C8" i="8" s="1"/>
  <c r="B9" i="8"/>
  <c r="L8" i="8"/>
  <c r="K100" i="7"/>
  <c r="J100" i="7"/>
  <c r="I100" i="7"/>
  <c r="H100" i="7"/>
  <c r="G100" i="7"/>
  <c r="F100" i="7"/>
  <c r="E100" i="7"/>
  <c r="D100" i="7"/>
  <c r="C100" i="7"/>
  <c r="B100" i="7"/>
  <c r="K97" i="7"/>
  <c r="J97" i="7"/>
  <c r="I97" i="7"/>
  <c r="H97" i="7"/>
  <c r="G97" i="7"/>
  <c r="F97" i="7"/>
  <c r="E97" i="7"/>
  <c r="D97" i="7"/>
  <c r="C97" i="7"/>
  <c r="B97" i="7"/>
  <c r="K86" i="7"/>
  <c r="J86" i="7"/>
  <c r="I86" i="7"/>
  <c r="H86" i="7"/>
  <c r="G86" i="7"/>
  <c r="F86" i="7"/>
  <c r="E86" i="7"/>
  <c r="D86" i="7"/>
  <c r="C86" i="7"/>
  <c r="B86" i="7"/>
  <c r="K84" i="7"/>
  <c r="J84" i="7"/>
  <c r="I84" i="7"/>
  <c r="H84" i="7"/>
  <c r="G84" i="7"/>
  <c r="F84" i="7"/>
  <c r="E84" i="7"/>
  <c r="D84" i="7"/>
  <c r="C84" i="7"/>
  <c r="C78" i="7" s="1"/>
  <c r="B84" i="7"/>
  <c r="K79" i="7"/>
  <c r="J79" i="7"/>
  <c r="I79" i="7"/>
  <c r="I78" i="7" s="1"/>
  <c r="H79" i="7"/>
  <c r="G79" i="7"/>
  <c r="F79" i="7"/>
  <c r="E79" i="7"/>
  <c r="D79" i="7"/>
  <c r="C79" i="7"/>
  <c r="B79" i="7"/>
  <c r="L78" i="7"/>
  <c r="K78" i="7"/>
  <c r="K76" i="7"/>
  <c r="J76" i="7"/>
  <c r="I76" i="7"/>
  <c r="H76" i="7"/>
  <c r="G76" i="7"/>
  <c r="F76" i="7"/>
  <c r="E76" i="7"/>
  <c r="D76" i="7"/>
  <c r="C76" i="7"/>
  <c r="B76" i="7"/>
  <c r="K72" i="7"/>
  <c r="J72" i="7"/>
  <c r="I72" i="7"/>
  <c r="H72" i="7"/>
  <c r="G72" i="7"/>
  <c r="F72" i="7"/>
  <c r="E72" i="7"/>
  <c r="D72" i="7"/>
  <c r="C72" i="7"/>
  <c r="B72" i="7"/>
  <c r="K62" i="7"/>
  <c r="J62" i="7"/>
  <c r="I62" i="7"/>
  <c r="H62" i="7"/>
  <c r="G62" i="7"/>
  <c r="F62" i="7"/>
  <c r="E62" i="7"/>
  <c r="D62" i="7"/>
  <c r="C62" i="7"/>
  <c r="B62" i="7"/>
  <c r="B61" i="7" s="1"/>
  <c r="L61" i="7"/>
  <c r="L60" i="7" s="1"/>
  <c r="H61" i="7"/>
  <c r="K58" i="7"/>
  <c r="J58" i="7"/>
  <c r="I58" i="7"/>
  <c r="H58" i="7"/>
  <c r="G58" i="7"/>
  <c r="F58" i="7"/>
  <c r="E58" i="7"/>
  <c r="D58" i="7"/>
  <c r="C58" i="7"/>
  <c r="B58" i="7"/>
  <c r="K48" i="7"/>
  <c r="J48" i="7"/>
  <c r="I48" i="7"/>
  <c r="H48" i="7"/>
  <c r="G48" i="7"/>
  <c r="F48" i="7"/>
  <c r="E48" i="7"/>
  <c r="D48" i="7"/>
  <c r="C48" i="7"/>
  <c r="B48" i="7"/>
  <c r="K46" i="7"/>
  <c r="J46" i="7"/>
  <c r="I46" i="7"/>
  <c r="H46" i="7"/>
  <c r="G46" i="7"/>
  <c r="F46" i="7"/>
  <c r="E46" i="7"/>
  <c r="D46" i="7"/>
  <c r="C46" i="7"/>
  <c r="B46" i="7"/>
  <c r="K40" i="7"/>
  <c r="J40" i="7"/>
  <c r="I40" i="7"/>
  <c r="H40" i="7"/>
  <c r="G40" i="7"/>
  <c r="F40" i="7"/>
  <c r="E40" i="7"/>
  <c r="D40" i="7"/>
  <c r="D32" i="7" s="1"/>
  <c r="C40" i="7"/>
  <c r="B40" i="7"/>
  <c r="K33" i="7"/>
  <c r="J33" i="7"/>
  <c r="I33" i="7"/>
  <c r="H33" i="7"/>
  <c r="G33" i="7"/>
  <c r="F33" i="7"/>
  <c r="E33" i="7"/>
  <c r="D33" i="7"/>
  <c r="C33" i="7"/>
  <c r="B33" i="7"/>
  <c r="L32" i="7"/>
  <c r="K30" i="7"/>
  <c r="J30" i="7"/>
  <c r="I30" i="7"/>
  <c r="H30" i="7"/>
  <c r="G30" i="7"/>
  <c r="F30" i="7"/>
  <c r="E30" i="7"/>
  <c r="D30" i="7"/>
  <c r="C30" i="7"/>
  <c r="B30" i="7"/>
  <c r="K9" i="7"/>
  <c r="J9" i="7"/>
  <c r="I9" i="7"/>
  <c r="H9" i="7"/>
  <c r="G9" i="7"/>
  <c r="G8" i="7" s="1"/>
  <c r="F9" i="7"/>
  <c r="E9" i="7"/>
  <c r="D9" i="7"/>
  <c r="C9" i="7"/>
  <c r="B9" i="7"/>
  <c r="L8" i="7"/>
  <c r="K100" i="6"/>
  <c r="J100" i="6"/>
  <c r="I100" i="6"/>
  <c r="H100" i="6"/>
  <c r="G100" i="6"/>
  <c r="F100" i="6"/>
  <c r="E100" i="6"/>
  <c r="D100" i="6"/>
  <c r="C100" i="6"/>
  <c r="B100" i="6"/>
  <c r="K97" i="6"/>
  <c r="J97" i="6"/>
  <c r="I97" i="6"/>
  <c r="H97" i="6"/>
  <c r="G97" i="6"/>
  <c r="F97" i="6"/>
  <c r="E97" i="6"/>
  <c r="D97" i="6"/>
  <c r="C97" i="6"/>
  <c r="B97" i="6"/>
  <c r="K86" i="6"/>
  <c r="J86" i="6"/>
  <c r="I86" i="6"/>
  <c r="H86" i="6"/>
  <c r="G86" i="6"/>
  <c r="F86" i="6"/>
  <c r="E86" i="6"/>
  <c r="D86" i="6"/>
  <c r="C86" i="6"/>
  <c r="B86" i="6"/>
  <c r="K84" i="6"/>
  <c r="J84" i="6"/>
  <c r="I84" i="6"/>
  <c r="H84" i="6"/>
  <c r="G84" i="6"/>
  <c r="F84" i="6"/>
  <c r="E84" i="6"/>
  <c r="D84" i="6"/>
  <c r="C84" i="6"/>
  <c r="B84" i="6"/>
  <c r="K79" i="6"/>
  <c r="J79" i="6"/>
  <c r="J78" i="6" s="1"/>
  <c r="I79" i="6"/>
  <c r="H79" i="6"/>
  <c r="G79" i="6"/>
  <c r="F79" i="6"/>
  <c r="F78" i="6" s="1"/>
  <c r="E79" i="6"/>
  <c r="E78" i="6" s="1"/>
  <c r="D79" i="6"/>
  <c r="C79" i="6"/>
  <c r="B79" i="6"/>
  <c r="B78" i="6" s="1"/>
  <c r="L78" i="6"/>
  <c r="K76" i="6"/>
  <c r="J76" i="6"/>
  <c r="I76" i="6"/>
  <c r="H76" i="6"/>
  <c r="G76" i="6"/>
  <c r="F76" i="6"/>
  <c r="E76" i="6"/>
  <c r="D76" i="6"/>
  <c r="C76" i="6"/>
  <c r="B76" i="6"/>
  <c r="K66" i="6"/>
  <c r="J66" i="6"/>
  <c r="I66" i="6"/>
  <c r="H66" i="6"/>
  <c r="G66" i="6"/>
  <c r="F66" i="6"/>
  <c r="E66" i="6"/>
  <c r="D66" i="6"/>
  <c r="C66" i="6"/>
  <c r="B66" i="6"/>
  <c r="K64" i="6"/>
  <c r="J64" i="6"/>
  <c r="I64" i="6"/>
  <c r="H64" i="6"/>
  <c r="G64" i="6"/>
  <c r="F64" i="6"/>
  <c r="E64" i="6"/>
  <c r="D64" i="6"/>
  <c r="C64" i="6"/>
  <c r="B64" i="6"/>
  <c r="K58" i="6"/>
  <c r="J58" i="6"/>
  <c r="I58" i="6"/>
  <c r="H58" i="6"/>
  <c r="G58" i="6"/>
  <c r="F58" i="6"/>
  <c r="E58" i="6"/>
  <c r="D58" i="6"/>
  <c r="C58" i="6"/>
  <c r="B58" i="6"/>
  <c r="K51" i="6"/>
  <c r="J51" i="6"/>
  <c r="J50" i="6" s="1"/>
  <c r="I51" i="6"/>
  <c r="I50" i="6" s="1"/>
  <c r="H51" i="6"/>
  <c r="G51" i="6"/>
  <c r="F51" i="6"/>
  <c r="F50" i="6" s="1"/>
  <c r="F49" i="6" s="1"/>
  <c r="E51" i="6"/>
  <c r="E50" i="6" s="1"/>
  <c r="D51" i="6"/>
  <c r="C51" i="6"/>
  <c r="B51" i="6"/>
  <c r="L50" i="6"/>
  <c r="L49" i="6" s="1"/>
  <c r="K47" i="6"/>
  <c r="J47" i="6"/>
  <c r="I47" i="6"/>
  <c r="H47" i="6"/>
  <c r="G47" i="6"/>
  <c r="F47" i="6"/>
  <c r="E47" i="6"/>
  <c r="D47" i="6"/>
  <c r="C47" i="6"/>
  <c r="B47" i="6"/>
  <c r="K43" i="6"/>
  <c r="J43" i="6"/>
  <c r="I43" i="6"/>
  <c r="H43" i="6"/>
  <c r="G43" i="6"/>
  <c r="F43" i="6"/>
  <c r="E43" i="6"/>
  <c r="D43" i="6"/>
  <c r="C43" i="6"/>
  <c r="B43" i="6"/>
  <c r="K33" i="6"/>
  <c r="J33" i="6"/>
  <c r="I33" i="6"/>
  <c r="H33" i="6"/>
  <c r="G33" i="6"/>
  <c r="F33" i="6"/>
  <c r="E33" i="6"/>
  <c r="D33" i="6"/>
  <c r="C33" i="6"/>
  <c r="B33" i="6"/>
  <c r="L32" i="6"/>
  <c r="K30" i="6"/>
  <c r="J30" i="6"/>
  <c r="I30" i="6"/>
  <c r="H30" i="6"/>
  <c r="G30" i="6"/>
  <c r="F30" i="6"/>
  <c r="E30" i="6"/>
  <c r="D30" i="6"/>
  <c r="C30" i="6"/>
  <c r="B30" i="6"/>
  <c r="K9" i="6"/>
  <c r="J9" i="6"/>
  <c r="J8" i="6" s="1"/>
  <c r="I9" i="6"/>
  <c r="I8" i="6" s="1"/>
  <c r="H9" i="6"/>
  <c r="G9" i="6"/>
  <c r="F9" i="6"/>
  <c r="F8" i="6" s="1"/>
  <c r="E9" i="6"/>
  <c r="D9" i="6"/>
  <c r="C9" i="6"/>
  <c r="B9" i="6"/>
  <c r="B8" i="6" s="1"/>
  <c r="L8" i="6"/>
  <c r="L7" i="6" s="1"/>
  <c r="K100" i="5"/>
  <c r="J100" i="5"/>
  <c r="I100" i="5"/>
  <c r="H100" i="5"/>
  <c r="G100" i="5"/>
  <c r="F100" i="5"/>
  <c r="E100" i="5"/>
  <c r="D100" i="5"/>
  <c r="C100" i="5"/>
  <c r="B100" i="5"/>
  <c r="K97" i="5"/>
  <c r="J97" i="5"/>
  <c r="I97" i="5"/>
  <c r="H97" i="5"/>
  <c r="G97" i="5"/>
  <c r="F97" i="5"/>
  <c r="E97" i="5"/>
  <c r="D97" i="5"/>
  <c r="C97" i="5"/>
  <c r="B97" i="5"/>
  <c r="K86" i="5"/>
  <c r="J86" i="5"/>
  <c r="I86" i="5"/>
  <c r="H86" i="5"/>
  <c r="G86" i="5"/>
  <c r="F86" i="5"/>
  <c r="E86" i="5"/>
  <c r="D86" i="5"/>
  <c r="C86" i="5"/>
  <c r="B86" i="5"/>
  <c r="K84" i="5"/>
  <c r="J84" i="5"/>
  <c r="I84" i="5"/>
  <c r="H84" i="5"/>
  <c r="G84" i="5"/>
  <c r="F84" i="5"/>
  <c r="E84" i="5"/>
  <c r="D84" i="5"/>
  <c r="C84" i="5"/>
  <c r="B84" i="5"/>
  <c r="K79" i="5"/>
  <c r="K78" i="5" s="1"/>
  <c r="J79" i="5"/>
  <c r="I79" i="5"/>
  <c r="I78" i="5" s="1"/>
  <c r="H79" i="5"/>
  <c r="G79" i="5"/>
  <c r="F79" i="5"/>
  <c r="E79" i="5"/>
  <c r="E78" i="5" s="1"/>
  <c r="D79" i="5"/>
  <c r="C79" i="5"/>
  <c r="B79" i="5"/>
  <c r="L78" i="5"/>
  <c r="K76" i="5"/>
  <c r="J76" i="5"/>
  <c r="I76" i="5"/>
  <c r="H76" i="5"/>
  <c r="G76" i="5"/>
  <c r="F76" i="5"/>
  <c r="E76" i="5"/>
  <c r="D76" i="5"/>
  <c r="C76" i="5"/>
  <c r="B76" i="5"/>
  <c r="K66" i="5"/>
  <c r="J66" i="5"/>
  <c r="I66" i="5"/>
  <c r="H66" i="5"/>
  <c r="G66" i="5"/>
  <c r="F66" i="5"/>
  <c r="E66" i="5"/>
  <c r="D66" i="5"/>
  <c r="C66" i="5"/>
  <c r="B66" i="5"/>
  <c r="K64" i="5"/>
  <c r="J64" i="5"/>
  <c r="I64" i="5"/>
  <c r="H64" i="5"/>
  <c r="G64" i="5"/>
  <c r="F64" i="5"/>
  <c r="E64" i="5"/>
  <c r="D64" i="5"/>
  <c r="C64" i="5"/>
  <c r="B64" i="5"/>
  <c r="K58" i="5"/>
  <c r="J58" i="5"/>
  <c r="I58" i="5"/>
  <c r="H58" i="5"/>
  <c r="G58" i="5"/>
  <c r="F58" i="5"/>
  <c r="E58" i="5"/>
  <c r="D58" i="5"/>
  <c r="C58" i="5"/>
  <c r="B58" i="5"/>
  <c r="K51" i="5"/>
  <c r="J51" i="5"/>
  <c r="I51" i="5"/>
  <c r="H51" i="5"/>
  <c r="G51" i="5"/>
  <c r="F51" i="5"/>
  <c r="E51" i="5"/>
  <c r="D51" i="5"/>
  <c r="D50" i="5" s="1"/>
  <c r="C51" i="5"/>
  <c r="B51" i="5"/>
  <c r="L50" i="5"/>
  <c r="H50" i="5"/>
  <c r="K47" i="5"/>
  <c r="J47" i="5"/>
  <c r="I47" i="5"/>
  <c r="H47" i="5"/>
  <c r="G47" i="5"/>
  <c r="F47" i="5"/>
  <c r="E47" i="5"/>
  <c r="D47" i="5"/>
  <c r="C47" i="5"/>
  <c r="B47" i="5"/>
  <c r="K43" i="5"/>
  <c r="J43" i="5"/>
  <c r="I43" i="5"/>
  <c r="H43" i="5"/>
  <c r="G43" i="5"/>
  <c r="F43" i="5"/>
  <c r="E43" i="5"/>
  <c r="D43" i="5"/>
  <c r="C43" i="5"/>
  <c r="B43" i="5"/>
  <c r="K33" i="5"/>
  <c r="J33" i="5"/>
  <c r="I33" i="5"/>
  <c r="H33" i="5"/>
  <c r="H32" i="5" s="1"/>
  <c r="G33" i="5"/>
  <c r="F33" i="5"/>
  <c r="F32" i="5" s="1"/>
  <c r="E33" i="5"/>
  <c r="D33" i="5"/>
  <c r="D32" i="5" s="1"/>
  <c r="C33" i="5"/>
  <c r="B33" i="5"/>
  <c r="L32" i="5"/>
  <c r="J32" i="5"/>
  <c r="K30" i="5"/>
  <c r="J30" i="5"/>
  <c r="I30" i="5"/>
  <c r="H30" i="5"/>
  <c r="G30" i="5"/>
  <c r="F30" i="5"/>
  <c r="E30" i="5"/>
  <c r="D30" i="5"/>
  <c r="C30" i="5"/>
  <c r="B30" i="5"/>
  <c r="K9" i="5"/>
  <c r="K8" i="5" s="1"/>
  <c r="J9" i="5"/>
  <c r="J8" i="5" s="1"/>
  <c r="J7" i="5" s="1"/>
  <c r="I9" i="5"/>
  <c r="H9" i="5"/>
  <c r="G9" i="5"/>
  <c r="F9" i="5"/>
  <c r="F8" i="5" s="1"/>
  <c r="E9" i="5"/>
  <c r="D9" i="5"/>
  <c r="C9" i="5"/>
  <c r="C8" i="5" s="1"/>
  <c r="B9" i="5"/>
  <c r="B8" i="5" s="1"/>
  <c r="L8" i="5"/>
  <c r="D45" i="31" l="1"/>
  <c r="B74" i="31"/>
  <c r="B9" i="31"/>
  <c r="C46" i="31"/>
  <c r="C30" i="31"/>
  <c r="C9" i="31"/>
  <c r="B30" i="31"/>
  <c r="B8" i="31" s="1"/>
  <c r="D8" i="31"/>
  <c r="C74" i="31"/>
  <c r="E7" i="49"/>
  <c r="C9" i="30"/>
  <c r="C74" i="30"/>
  <c r="B74" i="30"/>
  <c r="B58" i="30" s="1"/>
  <c r="B30" i="30"/>
  <c r="C30" i="30"/>
  <c r="D8" i="30"/>
  <c r="C59" i="30"/>
  <c r="C58" i="30" s="1"/>
  <c r="B9" i="30"/>
  <c r="B8" i="30" s="1"/>
  <c r="E8" i="48"/>
  <c r="E7" i="48" s="1"/>
  <c r="C8" i="48"/>
  <c r="D8" i="48"/>
  <c r="C67" i="48"/>
  <c r="E66" i="49"/>
  <c r="B66" i="49"/>
  <c r="C67" i="49"/>
  <c r="C66" i="49" s="1"/>
  <c r="F7" i="49"/>
  <c r="F6" i="49" s="1"/>
  <c r="C33" i="49"/>
  <c r="C7" i="49" s="1"/>
  <c r="B33" i="49"/>
  <c r="B7" i="49" s="1"/>
  <c r="F33" i="49"/>
  <c r="D8" i="49"/>
  <c r="D33" i="49"/>
  <c r="G66" i="49"/>
  <c r="E87" i="49"/>
  <c r="D87" i="49"/>
  <c r="D66" i="49" s="1"/>
  <c r="C87" i="49"/>
  <c r="C7" i="48"/>
  <c r="C33" i="48"/>
  <c r="F33" i="48"/>
  <c r="D33" i="48"/>
  <c r="D7" i="48" s="1"/>
  <c r="D6" i="48" s="1"/>
  <c r="G66" i="48"/>
  <c r="E87" i="48"/>
  <c r="D87" i="48"/>
  <c r="C87" i="48"/>
  <c r="B8" i="48"/>
  <c r="B7" i="48" s="1"/>
  <c r="F8" i="48"/>
  <c r="F7" i="48" s="1"/>
  <c r="B33" i="48"/>
  <c r="B67" i="48"/>
  <c r="F67" i="48"/>
  <c r="E67" i="48"/>
  <c r="E66" i="48" s="1"/>
  <c r="D67" i="48"/>
  <c r="D66" i="48" s="1"/>
  <c r="B87" i="48"/>
  <c r="B66" i="48" s="1"/>
  <c r="F87" i="48"/>
  <c r="I78" i="8"/>
  <c r="D60" i="8"/>
  <c r="L60" i="8"/>
  <c r="E8" i="7"/>
  <c r="E7" i="7" s="1"/>
  <c r="I8" i="7"/>
  <c r="I7" i="7" s="1"/>
  <c r="K8" i="7"/>
  <c r="J61" i="7"/>
  <c r="F32" i="7"/>
  <c r="H32" i="7"/>
  <c r="E78" i="7"/>
  <c r="C8" i="7"/>
  <c r="E32" i="7"/>
  <c r="I32" i="7"/>
  <c r="C61" i="7"/>
  <c r="C60" i="7" s="1"/>
  <c r="G61" i="7"/>
  <c r="K61" i="7"/>
  <c r="K60" i="7" s="1"/>
  <c r="B32" i="7"/>
  <c r="J32" i="7"/>
  <c r="D61" i="7"/>
  <c r="F61" i="7"/>
  <c r="G78" i="7"/>
  <c r="L7" i="7"/>
  <c r="F8" i="7"/>
  <c r="D78" i="7"/>
  <c r="D60" i="7" s="1"/>
  <c r="K32" i="7"/>
  <c r="K7" i="7" s="1"/>
  <c r="K6" i="7" s="1"/>
  <c r="E61" i="7"/>
  <c r="B8" i="7"/>
  <c r="J8" i="7"/>
  <c r="H78" i="7"/>
  <c r="H60" i="7" s="1"/>
  <c r="C32" i="7"/>
  <c r="G32" i="7"/>
  <c r="G7" i="7" s="1"/>
  <c r="I61" i="7"/>
  <c r="I60" i="7" s="1"/>
  <c r="D8" i="7"/>
  <c r="D7" i="7" s="1"/>
  <c r="H8" i="7"/>
  <c r="B78" i="7"/>
  <c r="B60" i="7" s="1"/>
  <c r="F78" i="7"/>
  <c r="J78" i="7"/>
  <c r="J60" i="7" s="1"/>
  <c r="D32" i="8"/>
  <c r="C78" i="8"/>
  <c r="G78" i="8"/>
  <c r="K78" i="8"/>
  <c r="E8" i="8"/>
  <c r="I8" i="8"/>
  <c r="C32" i="8"/>
  <c r="G32" i="8"/>
  <c r="K32" i="8"/>
  <c r="K7" i="8" s="1"/>
  <c r="F61" i="8"/>
  <c r="C7" i="8"/>
  <c r="G7" i="8"/>
  <c r="E7" i="8"/>
  <c r="L7" i="8"/>
  <c r="E32" i="8"/>
  <c r="I32" i="8"/>
  <c r="I7" i="8" s="1"/>
  <c r="B78" i="8"/>
  <c r="B60" i="8" s="1"/>
  <c r="F78" i="8"/>
  <c r="F60" i="8" s="1"/>
  <c r="J78" i="8"/>
  <c r="B8" i="8"/>
  <c r="B7" i="8" s="1"/>
  <c r="F8" i="8"/>
  <c r="F7" i="8" s="1"/>
  <c r="J8" i="8"/>
  <c r="J7" i="8" s="1"/>
  <c r="C61" i="8"/>
  <c r="C60" i="8" s="1"/>
  <c r="G61" i="8"/>
  <c r="K61" i="8"/>
  <c r="K60" i="8" s="1"/>
  <c r="D8" i="8"/>
  <c r="H8" i="8"/>
  <c r="H7" i="8" s="1"/>
  <c r="E61" i="8"/>
  <c r="E60" i="8" s="1"/>
  <c r="I61" i="8"/>
  <c r="I60" i="8" s="1"/>
  <c r="I6" i="12"/>
  <c r="C12" i="12"/>
  <c r="G12" i="12"/>
  <c r="E18" i="12"/>
  <c r="I18" i="12"/>
  <c r="C6" i="12"/>
  <c r="G6" i="12"/>
  <c r="K6" i="12"/>
  <c r="K18" i="12"/>
  <c r="E12" i="12"/>
  <c r="I12" i="12"/>
  <c r="L12" i="12"/>
  <c r="D12" i="12"/>
  <c r="H12" i="12"/>
  <c r="L18" i="12"/>
  <c r="D32" i="6"/>
  <c r="G8" i="6"/>
  <c r="E8" i="6"/>
  <c r="F32" i="6"/>
  <c r="F7" i="6" s="1"/>
  <c r="F6" i="6" s="1"/>
  <c r="J32" i="6"/>
  <c r="H32" i="6"/>
  <c r="I78" i="6"/>
  <c r="I49" i="6" s="1"/>
  <c r="E49" i="6"/>
  <c r="C8" i="6"/>
  <c r="K8" i="6"/>
  <c r="K7" i="6" s="1"/>
  <c r="K6" i="6" s="1"/>
  <c r="B32" i="6"/>
  <c r="B50" i="6"/>
  <c r="B49" i="6" s="1"/>
  <c r="D8" i="6"/>
  <c r="D7" i="6" s="1"/>
  <c r="G32" i="6"/>
  <c r="C78" i="6"/>
  <c r="K78" i="6"/>
  <c r="C50" i="6"/>
  <c r="G50" i="6"/>
  <c r="K50" i="6"/>
  <c r="K49" i="6" s="1"/>
  <c r="D78" i="6"/>
  <c r="H78" i="6"/>
  <c r="H8" i="6"/>
  <c r="H7" i="6" s="1"/>
  <c r="C32" i="6"/>
  <c r="C7" i="6" s="1"/>
  <c r="K32" i="6"/>
  <c r="G78" i="6"/>
  <c r="B7" i="6"/>
  <c r="B6" i="6" s="1"/>
  <c r="J7" i="6"/>
  <c r="E32" i="6"/>
  <c r="E7" i="6" s="1"/>
  <c r="I32" i="6"/>
  <c r="I7" i="6" s="1"/>
  <c r="D50" i="6"/>
  <c r="D49" i="6" s="1"/>
  <c r="H50" i="6"/>
  <c r="G8" i="5"/>
  <c r="B32" i="5"/>
  <c r="G78" i="5"/>
  <c r="C78" i="5"/>
  <c r="B7" i="5"/>
  <c r="E32" i="5"/>
  <c r="I32" i="5"/>
  <c r="L49" i="5"/>
  <c r="E50" i="5"/>
  <c r="E49" i="5" s="1"/>
  <c r="F7" i="5"/>
  <c r="I50" i="5"/>
  <c r="I49" i="5" s="1"/>
  <c r="B78" i="5"/>
  <c r="F78" i="5"/>
  <c r="J78" i="5"/>
  <c r="D8" i="5"/>
  <c r="D7" i="5" s="1"/>
  <c r="H8" i="5"/>
  <c r="H7" i="5" s="1"/>
  <c r="B50" i="5"/>
  <c r="F50" i="5"/>
  <c r="J50" i="5"/>
  <c r="L7" i="5"/>
  <c r="E8" i="5"/>
  <c r="I8" i="5"/>
  <c r="I7" i="5" s="1"/>
  <c r="I6" i="5" s="1"/>
  <c r="C32" i="5"/>
  <c r="C7" i="5" s="1"/>
  <c r="C6" i="5" s="1"/>
  <c r="G32" i="5"/>
  <c r="G7" i="5" s="1"/>
  <c r="G6" i="5" s="1"/>
  <c r="K32" i="5"/>
  <c r="K7" i="5" s="1"/>
  <c r="C50" i="5"/>
  <c r="C49" i="5" s="1"/>
  <c r="G50" i="5"/>
  <c r="G49" i="5" s="1"/>
  <c r="K50" i="5"/>
  <c r="K49" i="5" s="1"/>
  <c r="D78" i="5"/>
  <c r="D49" i="5" s="1"/>
  <c r="D6" i="5" s="1"/>
  <c r="H78" i="5"/>
  <c r="H49" i="5" s="1"/>
  <c r="H6" i="5" s="1"/>
  <c r="J49" i="6"/>
  <c r="C66" i="48"/>
  <c r="C6" i="48" s="1"/>
  <c r="H60" i="8"/>
  <c r="B46" i="31"/>
  <c r="B45" i="31" s="1"/>
  <c r="J60" i="8"/>
  <c r="J6" i="8" s="1"/>
  <c r="B7" i="29"/>
  <c r="C45" i="31" l="1"/>
  <c r="C8" i="31"/>
  <c r="B7" i="31"/>
  <c r="E6" i="49"/>
  <c r="B6" i="49"/>
  <c r="C6" i="49"/>
  <c r="C7" i="7"/>
  <c r="C6" i="7" s="1"/>
  <c r="E6" i="8"/>
  <c r="H6" i="8"/>
  <c r="I6" i="8"/>
  <c r="C8" i="30"/>
  <c r="C7" i="30" s="1"/>
  <c r="B7" i="30"/>
  <c r="B6" i="48"/>
  <c r="D7" i="49"/>
  <c r="D6" i="49" s="1"/>
  <c r="F66" i="48"/>
  <c r="F6" i="48" s="1"/>
  <c r="E6" i="48"/>
  <c r="K6" i="8"/>
  <c r="C6" i="8"/>
  <c r="D7" i="8"/>
  <c r="D6" i="8" s="1"/>
  <c r="F60" i="7"/>
  <c r="B7" i="7"/>
  <c r="B6" i="7" s="1"/>
  <c r="F7" i="7"/>
  <c r="H7" i="7"/>
  <c r="H6" i="7" s="1"/>
  <c r="E60" i="7"/>
  <c r="E6" i="7" s="1"/>
  <c r="J7" i="7"/>
  <c r="J6" i="7" s="1"/>
  <c r="G60" i="7"/>
  <c r="G6" i="7" s="1"/>
  <c r="D6" i="7"/>
  <c r="I6" i="7"/>
  <c r="F6" i="8"/>
  <c r="G60" i="8"/>
  <c r="G6" i="8" s="1"/>
  <c r="B6" i="8"/>
  <c r="I6" i="6"/>
  <c r="E6" i="6"/>
  <c r="G7" i="6"/>
  <c r="C49" i="6"/>
  <c r="C6" i="6" s="1"/>
  <c r="J6" i="6"/>
  <c r="H49" i="6"/>
  <c r="H6" i="6" s="1"/>
  <c r="G49" i="6"/>
  <c r="G6" i="6" s="1"/>
  <c r="D6" i="6"/>
  <c r="J49" i="5"/>
  <c r="J6" i="5" s="1"/>
  <c r="K6" i="5"/>
  <c r="F49" i="5"/>
  <c r="F6" i="5" s="1"/>
  <c r="E7" i="5"/>
  <c r="E6" i="5" s="1"/>
  <c r="B49" i="5"/>
  <c r="B6" i="5" s="1"/>
  <c r="C7" i="31" l="1"/>
  <c r="F6" i="7"/>
</calcChain>
</file>

<file path=xl/sharedStrings.xml><?xml version="1.0" encoding="utf-8"?>
<sst xmlns="http://schemas.openxmlformats.org/spreadsheetml/2006/main" count="1278" uniqueCount="195">
  <si>
    <t>Облігації Укравтодору (5 - річні)</t>
  </si>
  <si>
    <t>Облігації ДІУ (7 - річні)</t>
  </si>
  <si>
    <t>Казначейські зобов'язання</t>
  </si>
  <si>
    <t>ОЗДП 2004 року</t>
  </si>
  <si>
    <t>ЄВРО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</si>
  <si>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</si>
  <si>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</si>
  <si>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</si>
  <si>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</si>
  <si>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</si>
  <si>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</si>
  <si>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</si>
  <si>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</si>
  <si>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Італія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</si>
  <si>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</si>
  <si>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</si>
  <si>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</si>
  <si>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</si>
  <si>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</si>
  <si>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 xml:space="preserve">            ОВДП (8 - річні)</t>
  </si>
  <si>
    <t>Європейське Співтовариство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</si>
  <si>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</si>
  <si>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</si>
  <si>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</si>
  <si>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</si>
  <si>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Японія</t>
  </si>
  <si>
    <t>Канада</t>
  </si>
  <si>
    <t xml:space="preserve">            Казначейські зобов'язання</t>
  </si>
  <si>
    <t>Національний банк України</t>
  </si>
  <si>
    <t>ОВДП (12 - місячні)</t>
  </si>
  <si>
    <t>тис. дол. США</t>
  </si>
  <si>
    <t xml:space="preserve">            ОВДП (3 - річні)</t>
  </si>
  <si>
    <t>2015.10.31-2015.12.31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</si>
  <si>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</si>
  <si>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</si>
  <si>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</si>
  <si>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</si>
  <si>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</si>
  <si>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</si>
  <si>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</si>
  <si>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</si>
  <si>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</si>
  <si>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</si>
  <si>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2. Заборгованість за позиками, одержаними від органів управління іноземних держав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</si>
  <si>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</si>
  <si>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</si>
  <si>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</si>
  <si>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тис. дол.США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</si>
  <si>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</si>
  <si>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</si>
  <si>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</si>
  <si>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</si>
  <si>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</si>
  <si>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</si>
  <si>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</si>
  <si>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</si>
  <si>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</si>
  <si>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</si>
  <si>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</si>
  <si>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</si>
  <si>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</si>
  <si>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</si>
  <si>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 xml:space="preserve">   Гарантований борг</t>
  </si>
  <si>
    <t>Зміна структури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</si>
  <si>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</si>
  <si>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</si>
  <si>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</si>
  <si>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</si>
  <si>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</si>
  <si>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</si>
  <si>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</si>
  <si>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</si>
  <si>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</si>
  <si>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</si>
  <si>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JSC VTB Bank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</si>
  <si>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</si>
  <si>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</si>
  <si>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</si>
  <si>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</si>
  <si>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</si>
  <si>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</si>
  <si>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</si>
  <si>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</si>
  <si>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</si>
  <si>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>3</t>
  </si>
  <si>
    <t>ОВДП (4 - річні)</t>
  </si>
  <si>
    <t>ПАТ АБ "Укргазбанк"</t>
  </si>
  <si>
    <t>Європейський Інвестиційний Банк</t>
  </si>
  <si>
    <t>млрд. дол.США</t>
  </si>
  <si>
    <t>2016-2020</t>
  </si>
  <si>
    <t>IS_CHART_DATA</t>
  </si>
  <si>
    <t>млрд. грн.</t>
  </si>
  <si>
    <t>Японська єна</t>
  </si>
  <si>
    <t>Облігації Укравтодору (3 - річні)</t>
  </si>
  <si>
    <t>ОЗДП 2007 року</t>
  </si>
  <si>
    <t>(за ознакою умовності)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</si>
  <si>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</si>
  <si>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</si>
  <si>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</si>
  <si>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</si>
  <si>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</si>
  <si>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</si>
  <si>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</si>
  <si>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ВАТ "Газпромбанк"</t>
  </si>
  <si>
    <t>Державні цінні папери</t>
  </si>
  <si>
    <t>Maglin Capital Limited</t>
  </si>
  <si>
    <t>(в розрізі валют погашеня)</t>
  </si>
  <si>
    <t>2020-31.12.2060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</si>
  <si>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</si>
  <si>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</si>
  <si>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</si>
  <si>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</si>
  <si>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</si>
  <si>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</si>
  <si>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Сума боргу (тис.грн.)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</si>
  <si>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</si>
  <si>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</si>
  <si>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</si>
  <si>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</si>
  <si>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</si>
  <si>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</si>
  <si>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</si>
  <si>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</si>
  <si>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</si>
  <si>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</si>
  <si>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</si>
  <si>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</si>
  <si>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</si>
  <si>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</si>
  <si>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</si>
  <si>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</si>
  <si>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</si>
  <si>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</si>
  <si>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</si>
  <si>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</si>
  <si>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</si>
  <si>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>Міжнародний Валютний Фонд</t>
  </si>
  <si>
    <t xml:space="preserve">         в т.ч. ОВДП</t>
  </si>
  <si>
    <t>Державний банк розвитку КНР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</si>
  <si>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</si>
  <si>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</si>
  <si>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</si>
  <si>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</si>
  <si>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</si>
  <si>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</si>
  <si>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</si>
  <si>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</si>
  <si>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</si>
  <si>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>Канадський долар</t>
  </si>
  <si>
    <t>тис. одиниць</t>
  </si>
  <si>
    <t>LIBOR</t>
  </si>
  <si>
    <t>В тому числі:</t>
  </si>
  <si>
    <t>2</t>
  </si>
  <si>
    <t>ОЗДП 2014 року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</si>
  <si>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</si>
  <si>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</si>
  <si>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</si>
  <si>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</si>
  <si>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</si>
  <si>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</si>
  <si>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1. Заборгованість за позиками, одержаними від міжнародних фінансових організацій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</si>
  <si>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</si>
  <si>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</si>
  <si>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</si>
  <si>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ОЗДП 2003 року</t>
  </si>
  <si>
    <t xml:space="preserve"> </t>
  </si>
  <si>
    <t xml:space="preserve">            ОВДП (7 - річні)</t>
  </si>
  <si>
    <t>Зовнішній борг, не віднесений до інших категорій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</si>
  <si>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</si>
  <si>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</si>
  <si>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</si>
  <si>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</si>
  <si>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</si>
  <si>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</si>
  <si>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</si>
  <si>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</si>
  <si>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</si>
  <si>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</si>
  <si>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</si>
  <si>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</si>
  <si>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>курс до UAH</t>
  </si>
  <si>
    <t>тис. грн.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</si>
  <si>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</si>
  <si>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</si>
  <si>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</si>
  <si>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</si>
  <si>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</si>
  <si>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 xml:space="preserve">         в т.ч. ОЗДП</t>
  </si>
  <si>
    <t>Валютна структура боргу на кінець попереднього року та на звітну дату (розширений)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</si>
  <si>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</si>
  <si>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</si>
  <si>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</si>
  <si>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68077b15-2e8b-488c-a82e-07e297a12041</t>
  </si>
  <si>
    <t>STOP</t>
  </si>
  <si>
    <t>офіційний курс НБУ  22,903985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</si>
</sst>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rgb="FF00000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6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0">
    <xf numFmtId="0" fontId="0" fillId="0" borderId="0" xfId="0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/>
    <xf numFmtId="49" fontId="7" fillId="6" borderId="1" xfId="11" applyNumberFormat="1" applyFont="1" applyBorder="1"/>
    <xf numFmtId="4" fontId="8" fillId="8" borderId="1" xfId="5" applyNumberFormat="1" applyFont="1" applyFill="1" applyBorder="1" applyAlignment="1">
      <alignment horizontal="right" vertical="center"/>
    </xf>
    <xf numFmtId="49" fontId="8" fillId="8" borderId="1" xfId="5" applyNumberFormat="1" applyFont="1" applyFill="1" applyBorder="1" applyAlignment="1">
      <alignment horizontal="left" vertical="center" indent="3"/>
    </xf>
    <xf numFmtId="0" fontId="9" fillId="0" borderId="0" xfId="0" applyFont="1" applyAlignment="1">
      <alignment horizontal="right"/>
    </xf>
    <xf numFmtId="10" fontId="8" fillId="0" borderId="0" xfId="0" applyNumberFormat="1" applyFont="1" applyAlignment="1"/>
    <xf numFmtId="49" fontId="8" fillId="0" borderId="0" xfId="0" applyNumberFormat="1" applyFont="1" applyAlignment="1">
      <alignment horizontal="left"/>
    </xf>
    <xf numFmtId="4" fontId="10" fillId="9" borderId="1" xfId="0" applyNumberFormat="1" applyFont="1" applyFill="1" applyBorder="1" applyAlignment="1"/>
    <xf numFmtId="4" fontId="8" fillId="8" borderId="1" xfId="0" applyNumberFormat="1" applyFont="1" applyFill="1" applyBorder="1" applyAlignment="1">
      <alignment horizontal="center" vertical="center"/>
    </xf>
    <xf numFmtId="10" fontId="11" fillId="10" borderId="1" xfId="12" applyNumberFormat="1" applyFont="1" applyFill="1" applyBorder="1" applyAlignment="1">
      <alignment horizontal="right" vertical="center"/>
    </xf>
    <xf numFmtId="0" fontId="12" fillId="0" borderId="0" xfId="1" applyFont="1"/>
    <xf numFmtId="0" fontId="5" fillId="0" borderId="0" xfId="0" applyFont="1" applyAlignment="1">
      <alignment horizontal="right"/>
    </xf>
    <xf numFmtId="10" fontId="13" fillId="8" borderId="1" xfId="13" applyNumberFormat="1" applyFont="1" applyFill="1" applyBorder="1" applyAlignment="1">
      <alignment horizontal="right"/>
    </xf>
    <xf numFmtId="4" fontId="12" fillId="8" borderId="1" xfId="1" applyNumberFormat="1" applyFont="1" applyFill="1" applyBorder="1" applyAlignment="1">
      <alignment horizontal="center"/>
    </xf>
    <xf numFmtId="4" fontId="10" fillId="11" borderId="1" xfId="0" applyNumberFormat="1" applyFont="1" applyFill="1" applyBorder="1" applyAlignment="1"/>
    <xf numFmtId="165" fontId="8" fillId="0" borderId="0" xfId="0" applyNumberFormat="1" applyFont="1" applyAlignment="1"/>
    <xf numFmtId="49" fontId="15" fillId="11" borderId="1" xfId="0" applyNumberFormat="1" applyFont="1" applyFill="1" applyBorder="1" applyAlignment="1">
      <alignment horizontal="left" vertical="center" indent="3"/>
    </xf>
    <xf numFmtId="0" fontId="12" fillId="0" borderId="1" xfId="1" applyFont="1" applyBorder="1" applyAlignment="1">
      <alignment horizontal="center" vertical="center"/>
    </xf>
    <xf numFmtId="0" fontId="8" fillId="0" borderId="0" xfId="3" applyNumberFormat="1" applyFont="1"/>
    <xf numFmtId="49" fontId="16" fillId="12" borderId="1" xfId="2" applyNumberFormat="1" applyFont="1" applyFill="1" applyBorder="1" applyAlignment="1">
      <alignment horizontal="left" vertical="center" wrapText="1"/>
    </xf>
    <xf numFmtId="49" fontId="7" fillId="6" borderId="1" xfId="11" applyNumberFormat="1" applyFont="1" applyBorder="1" applyAlignment="1">
      <alignment horizontal="left" vertical="center"/>
    </xf>
    <xf numFmtId="10" fontId="3" fillId="6" borderId="1" xfId="11" applyNumberFormat="1" applyBorder="1" applyAlignment="1">
      <alignment horizontal="right"/>
    </xf>
    <xf numFmtId="10" fontId="17" fillId="11" borderId="1" xfId="0" applyNumberFormat="1" applyFont="1" applyFill="1" applyBorder="1" applyAlignment="1"/>
    <xf numFmtId="10" fontId="2" fillId="11" borderId="1" xfId="8" applyNumberFormat="1" applyFont="1" applyFill="1" applyBorder="1" applyAlignment="1">
      <alignment horizontal="right"/>
    </xf>
    <xf numFmtId="0" fontId="18" fillId="0" borderId="1" xfId="0" applyFont="1" applyBorder="1"/>
    <xf numFmtId="4" fontId="8" fillId="8" borderId="1" xfId="4" applyNumberFormat="1" applyFont="1" applyFill="1" applyBorder="1" applyAlignment="1">
      <alignment horizontal="right" vertical="center"/>
    </xf>
    <xf numFmtId="10" fontId="3" fillId="6" borderId="1" xfId="13" applyNumberFormat="1" applyFont="1" applyFill="1" applyBorder="1" applyAlignment="1">
      <alignment horizontal="right" vertical="center"/>
    </xf>
    <xf numFmtId="165" fontId="3" fillId="6" borderId="1" xfId="11" applyNumberFormat="1" applyBorder="1" applyAlignment="1">
      <alignment horizontal="right"/>
    </xf>
    <xf numFmtId="10" fontId="11" fillId="13" borderId="1" xfId="13" applyNumberFormat="1" applyFont="1" applyFill="1" applyBorder="1" applyAlignment="1">
      <alignment horizontal="right" vertical="center"/>
    </xf>
    <xf numFmtId="14" fontId="0" fillId="0" borderId="0" xfId="0" applyNumberFormat="1"/>
    <xf numFmtId="49" fontId="11" fillId="13" borderId="1" xfId="12" applyNumberFormat="1" applyFont="1" applyFill="1" applyBorder="1" applyAlignment="1">
      <alignment horizontal="left" vertical="center"/>
    </xf>
    <xf numFmtId="0" fontId="8" fillId="0" borderId="0" xfId="3" applyNumberFormat="1" applyFont="1" applyAlignment="1"/>
    <xf numFmtId="49" fontId="12" fillId="8" borderId="1" xfId="1" applyNumberFormat="1" applyFont="1" applyFill="1" applyBorder="1" applyAlignment="1">
      <alignment horizontal="left" vertical="center" wrapText="1"/>
    </xf>
    <xf numFmtId="49" fontId="12" fillId="8" borderId="1" xfId="1" applyNumberFormat="1" applyFont="1" applyFill="1" applyBorder="1" applyAlignment="1">
      <alignment wrapText="1"/>
    </xf>
    <xf numFmtId="49" fontId="20" fillId="8" borderId="1" xfId="4" applyNumberFormat="1" applyFont="1" applyFill="1" applyBorder="1" applyAlignment="1">
      <alignment horizontal="left" vertical="center" indent="2"/>
    </xf>
    <xf numFmtId="49" fontId="19" fillId="15" borderId="1" xfId="12" applyNumberFormat="1" applyFont="1" applyFill="1" applyBorder="1" applyAlignment="1">
      <alignment horizontal="left" vertical="center" wrapText="1" indent="1"/>
    </xf>
    <xf numFmtId="0" fontId="10" fillId="9" borderId="1" xfId="0" applyFont="1" applyFill="1" applyBorder="1" applyAlignment="1">
      <alignment horizontal="left" indent="3"/>
    </xf>
    <xf numFmtId="49" fontId="2" fillId="11" borderId="1" xfId="9" applyNumberFormat="1" applyFont="1" applyFill="1" applyBorder="1" applyAlignment="1">
      <alignment horizontal="left" vertical="center" indent="1"/>
    </xf>
    <xf numFmtId="0" fontId="20" fillId="8" borderId="1" xfId="0" applyFont="1" applyFill="1" applyBorder="1" applyAlignment="1">
      <alignment horizontal="left" wrapText="1" indent="2"/>
    </xf>
    <xf numFmtId="10" fontId="12" fillId="8" borderId="1" xfId="1" applyNumberFormat="1" applyFont="1" applyFill="1" applyBorder="1" applyAlignment="1"/>
    <xf numFmtId="49" fontId="12" fillId="8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11" borderId="1" xfId="0" applyFont="1" applyFill="1" applyBorder="1" applyAlignment="1">
      <alignment horizontal="left" indent="1"/>
    </xf>
    <xf numFmtId="4" fontId="7" fillId="6" borderId="1" xfId="11" applyNumberFormat="1" applyFont="1" applyBorder="1"/>
    <xf numFmtId="4" fontId="23" fillId="0" borderId="0" xfId="0" applyNumberFormat="1" applyFont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165" fontId="12" fillId="8" borderId="1" xfId="1" applyNumberFormat="1" applyFont="1" applyFill="1" applyBorder="1" applyAlignment="1"/>
    <xf numFmtId="10" fontId="3" fillId="13" borderId="1" xfId="13" applyNumberFormat="1" applyFont="1" applyFill="1" applyBorder="1" applyAlignment="1">
      <alignment horizontal="right"/>
    </xf>
    <xf numFmtId="49" fontId="3" fillId="13" borderId="1" xfId="12" applyNumberFormat="1" applyFont="1" applyFill="1" applyBorder="1" applyAlignment="1">
      <alignment horizontal="left"/>
    </xf>
    <xf numFmtId="164" fontId="13" fillId="8" borderId="1" xfId="0" applyNumberFormat="1" applyFont="1" applyFill="1" applyBorder="1" applyAlignment="1">
      <alignment horizontal="right" vertical="center"/>
    </xf>
    <xf numFmtId="4" fontId="24" fillId="14" borderId="1" xfId="0" applyNumberFormat="1" applyFont="1" applyFill="1" applyBorder="1" applyAlignment="1"/>
    <xf numFmtId="10" fontId="20" fillId="8" borderId="1" xfId="13" applyNumberFormat="1" applyFont="1" applyFill="1" applyBorder="1" applyAlignment="1">
      <alignment horizontal="right" vertical="center"/>
    </xf>
    <xf numFmtId="164" fontId="25" fillId="11" borderId="1" xfId="7" applyNumberFormat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20" fillId="15" borderId="1" xfId="0" applyFont="1" applyFill="1" applyBorder="1" applyAlignment="1">
      <alignment horizontal="left" indent="1"/>
    </xf>
    <xf numFmtId="0" fontId="0" fillId="0" borderId="0" xfId="0" applyAlignment="1">
      <alignment horizontal="center" vertical="center"/>
    </xf>
    <xf numFmtId="49" fontId="2" fillId="11" borderId="1" xfId="8" applyNumberFormat="1" applyFont="1" applyFill="1" applyBorder="1" applyAlignment="1">
      <alignment horizontal="left" indent="1"/>
    </xf>
    <xf numFmtId="0" fontId="26" fillId="0" borderId="0" xfId="2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2" fillId="11" borderId="1" xfId="8" applyNumberFormat="1" applyFont="1" applyFill="1" applyBorder="1" applyAlignment="1">
      <alignment horizontal="right"/>
    </xf>
    <xf numFmtId="4" fontId="27" fillId="0" borderId="0" xfId="0" applyNumberFormat="1" applyFont="1"/>
    <xf numFmtId="4" fontId="3" fillId="6" borderId="1" xfId="11" applyNumberFormat="1" applyBorder="1" applyAlignment="1">
      <alignment horizontal="right" vertical="center"/>
    </xf>
    <xf numFmtId="0" fontId="24" fillId="14" borderId="1" xfId="0" applyFont="1" applyFill="1" applyBorder="1" applyAlignment="1"/>
    <xf numFmtId="164" fontId="20" fillId="8" borderId="1" xfId="4" applyNumberFormat="1" applyFont="1" applyFill="1" applyBorder="1" applyAlignment="1">
      <alignment horizontal="right" vertical="center"/>
    </xf>
    <xf numFmtId="164" fontId="20" fillId="16" borderId="1" xfId="3" applyNumberFormat="1" applyFont="1" applyFill="1" applyBorder="1" applyAlignment="1">
      <alignment horizontal="right" vertical="center"/>
    </xf>
    <xf numFmtId="0" fontId="12" fillId="0" borderId="1" xfId="1" applyFont="1" applyBorder="1"/>
    <xf numFmtId="165" fontId="17" fillId="11" borderId="1" xfId="0" applyNumberFormat="1" applyFont="1" applyFill="1" applyBorder="1" applyAlignment="1"/>
    <xf numFmtId="4" fontId="11" fillId="6" borderId="1" xfId="11" applyNumberFormat="1" applyFont="1" applyBorder="1" applyAlignment="1">
      <alignment horizontal="right" vertical="center"/>
    </xf>
    <xf numFmtId="10" fontId="8" fillId="8" borderId="1" xfId="5" applyNumberFormat="1" applyFont="1" applyFill="1" applyBorder="1" applyAlignment="1">
      <alignment horizontal="right" vertical="center"/>
    </xf>
    <xf numFmtId="165" fontId="2" fillId="11" borderId="1" xfId="8" applyNumberFormat="1" applyFont="1" applyFill="1" applyBorder="1" applyAlignment="1">
      <alignment horizontal="right"/>
    </xf>
    <xf numFmtId="49" fontId="18" fillId="0" borderId="0" xfId="0" applyNumberFormat="1" applyFont="1" applyAlignment="1">
      <alignment horizontal="right"/>
    </xf>
    <xf numFmtId="4" fontId="20" fillId="11" borderId="1" xfId="0" applyNumberFormat="1" applyFont="1" applyFill="1" applyBorder="1" applyAlignment="1"/>
    <xf numFmtId="49" fontId="3" fillId="10" borderId="1" xfId="12" applyNumberForma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indent="4"/>
    </xf>
    <xf numFmtId="49" fontId="28" fillId="8" borderId="1" xfId="0" applyNumberFormat="1" applyFont="1" applyFill="1" applyBorder="1" applyAlignment="1">
      <alignment horizontal="left" vertical="center" indent="1"/>
    </xf>
    <xf numFmtId="10" fontId="10" fillId="9" borderId="1" xfId="0" applyNumberFormat="1" applyFont="1" applyFill="1" applyBorder="1" applyAlignment="1"/>
    <xf numFmtId="49" fontId="8" fillId="0" borderId="1" xfId="0" applyNumberFormat="1" applyFont="1" applyBorder="1" applyAlignment="1">
      <alignment horizontal="left" indent="1"/>
    </xf>
    <xf numFmtId="0" fontId="27" fillId="0" borderId="0" xfId="0" applyFont="1"/>
    <xf numFmtId="4" fontId="27" fillId="0" borderId="0" xfId="0" applyNumberFormat="1" applyFont="1" applyAlignment="1"/>
    <xf numFmtId="164" fontId="22" fillId="11" borderId="1" xfId="9" applyNumberFormat="1" applyFont="1" applyFill="1" applyBorder="1" applyAlignment="1">
      <alignment horizontal="right" vertical="center"/>
    </xf>
    <xf numFmtId="4" fontId="29" fillId="14" borderId="1" xfId="8" applyNumberFormat="1" applyFont="1" applyFill="1" applyBorder="1" applyAlignment="1"/>
    <xf numFmtId="10" fontId="28" fillId="8" borderId="1" xfId="0" applyNumberFormat="1" applyFont="1" applyFill="1" applyBorder="1" applyAlignment="1">
      <alignment horizontal="right" vertical="center"/>
    </xf>
    <xf numFmtId="10" fontId="12" fillId="8" borderId="1" xfId="1" applyNumberFormat="1" applyFont="1" applyFill="1" applyBorder="1" applyAlignment="1">
      <alignment horizontal="center"/>
    </xf>
    <xf numFmtId="49" fontId="11" fillId="10" borderId="1" xfId="12" applyNumberFormat="1" applyFont="1" applyFill="1" applyBorder="1" applyAlignment="1">
      <alignment horizontal="left" vertical="center"/>
    </xf>
    <xf numFmtId="4" fontId="2" fillId="11" borderId="1" xfId="9" applyNumberFormat="1" applyFont="1" applyFill="1" applyBorder="1" applyAlignment="1">
      <alignment horizontal="right"/>
    </xf>
    <xf numFmtId="10" fontId="10" fillId="11" borderId="1" xfId="0" applyNumberFormat="1" applyFont="1" applyFill="1" applyBorder="1" applyAlignment="1"/>
    <xf numFmtId="164" fontId="15" fillId="11" borderId="1" xfId="0" applyNumberFormat="1" applyFont="1" applyFill="1" applyBorder="1" applyAlignment="1">
      <alignment horizontal="right" vertical="center"/>
    </xf>
    <xf numFmtId="0" fontId="17" fillId="11" borderId="1" xfId="0" applyFont="1" applyFill="1" applyBorder="1" applyAlignment="1">
      <alignment horizontal="right" indent="1"/>
    </xf>
    <xf numFmtId="0" fontId="8" fillId="0" borderId="0" xfId="4" applyNumberFormat="1" applyFont="1" applyAlignment="1">
      <alignment horizontal="center" vertical="center"/>
    </xf>
    <xf numFmtId="165" fontId="28" fillId="8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/>
    </xf>
    <xf numFmtId="49" fontId="12" fillId="17" borderId="1" xfId="1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/>
    </xf>
    <xf numFmtId="49" fontId="3" fillId="6" borderId="1" xfId="11" applyNumberFormat="1" applyBorder="1" applyAlignment="1">
      <alignment horizontal="left"/>
    </xf>
    <xf numFmtId="0" fontId="27" fillId="0" borderId="0" xfId="0" applyFont="1" applyAlignment="1"/>
    <xf numFmtId="0" fontId="20" fillId="16" borderId="1" xfId="0" applyFont="1" applyFill="1" applyBorder="1" applyAlignment="1">
      <alignment horizontal="left" indent="1"/>
    </xf>
    <xf numFmtId="0" fontId="29" fillId="14" borderId="1" xfId="8" applyFont="1" applyFill="1" applyBorder="1" applyAlignment="1"/>
    <xf numFmtId="166" fontId="12" fillId="0" borderId="1" xfId="1" applyNumberFormat="1" applyFont="1" applyBorder="1" applyAlignment="1">
      <alignment horizontal="center" vertical="center"/>
    </xf>
    <xf numFmtId="10" fontId="8" fillId="0" borderId="1" xfId="0" applyNumberFormat="1" applyFont="1" applyBorder="1"/>
    <xf numFmtId="10" fontId="8" fillId="8" borderId="1" xfId="4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/>
    </xf>
    <xf numFmtId="4" fontId="20" fillId="8" borderId="1" xfId="0" applyNumberFormat="1" applyFont="1" applyFill="1" applyBorder="1" applyAlignment="1"/>
    <xf numFmtId="0" fontId="8" fillId="0" borderId="0" xfId="0" applyNumberFormat="1" applyFont="1"/>
    <xf numFmtId="4" fontId="28" fillId="0" borderId="0" xfId="0" applyNumberFormat="1" applyFont="1" applyFill="1" applyBorder="1" applyAlignment="1">
      <alignment horizontal="right" vertical="center"/>
    </xf>
    <xf numFmtId="166" fontId="12" fillId="0" borderId="1" xfId="0" applyNumberFormat="1" applyFont="1" applyBorder="1"/>
    <xf numFmtId="4" fontId="7" fillId="6" borderId="1" xfId="11" applyNumberFormat="1" applyFont="1" applyBorder="1" applyAlignment="1">
      <alignment horizontal="right" vertical="center"/>
    </xf>
    <xf numFmtId="49" fontId="8" fillId="0" borderId="0" xfId="0" applyNumberFormat="1" applyFont="1"/>
    <xf numFmtId="0" fontId="8" fillId="0" borderId="0" xfId="0" applyFont="1" applyAlignment="1">
      <alignment horizontal="right"/>
    </xf>
    <xf numFmtId="0" fontId="10" fillId="11" borderId="1" xfId="0" applyFont="1" applyFill="1" applyBorder="1" applyAlignment="1">
      <alignment horizontal="left" wrapText="1" indent="3"/>
    </xf>
    <xf numFmtId="49" fontId="25" fillId="9" borderId="1" xfId="6" applyNumberFormat="1" applyFont="1" applyFill="1" applyBorder="1" applyAlignment="1">
      <alignment horizontal="left" vertical="center" indent="3"/>
    </xf>
    <xf numFmtId="0" fontId="8" fillId="8" borderId="1" xfId="0" applyFont="1" applyFill="1" applyBorder="1" applyAlignment="1">
      <alignment horizontal="left" indent="3"/>
    </xf>
    <xf numFmtId="0" fontId="8" fillId="0" borderId="0" xfId="5" applyNumberFormat="1" applyFont="1" applyAlignment="1">
      <alignment horizontal="center" vertical="center"/>
    </xf>
    <xf numFmtId="49" fontId="28" fillId="8" borderId="1" xfId="0" applyNumberFormat="1" applyFont="1" applyFill="1" applyBorder="1" applyAlignment="1">
      <alignment horizontal="left" vertical="center"/>
    </xf>
    <xf numFmtId="164" fontId="16" fillId="12" borderId="1" xfId="2" applyNumberFormat="1" applyFont="1" applyFill="1" applyBorder="1" applyAlignment="1">
      <alignment horizontal="right" vertical="center"/>
    </xf>
    <xf numFmtId="10" fontId="20" fillId="16" borderId="1" xfId="0" applyNumberFormat="1" applyFont="1" applyFill="1" applyBorder="1" applyAlignment="1"/>
    <xf numFmtId="49" fontId="20" fillId="16" borderId="1" xfId="3" applyNumberFormat="1" applyFont="1" applyFill="1" applyBorder="1" applyAlignment="1">
      <alignment horizontal="left" vertical="center" indent="1"/>
    </xf>
    <xf numFmtId="0" fontId="8" fillId="0" borderId="0" xfId="0" applyNumberFormat="1" applyFont="1" applyAlignment="1"/>
    <xf numFmtId="4" fontId="18" fillId="0" borderId="0" xfId="0" applyNumberFormat="1" applyFont="1" applyAlignment="1">
      <alignment horizontal="right"/>
    </xf>
    <xf numFmtId="0" fontId="12" fillId="0" borderId="0" xfId="1" applyNumberFormat="1" applyFont="1" applyAlignment="1">
      <alignment horizontal="center" vertical="center"/>
    </xf>
    <xf numFmtId="4" fontId="11" fillId="13" borderId="1" xfId="12" applyNumberFormat="1" applyFont="1" applyFill="1" applyBorder="1" applyAlignment="1">
      <alignment horizontal="right" vertical="center"/>
    </xf>
    <xf numFmtId="0" fontId="23" fillId="0" borderId="0" xfId="0" applyFont="1"/>
    <xf numFmtId="4" fontId="8" fillId="8" borderId="1" xfId="0" applyNumberFormat="1" applyFont="1" applyFill="1" applyBorder="1" applyAlignment="1"/>
    <xf numFmtId="4" fontId="28" fillId="8" borderId="1" xfId="0" applyNumberFormat="1" applyFont="1" applyFill="1" applyBorder="1" applyAlignment="1">
      <alignment horizontal="right"/>
    </xf>
    <xf numFmtId="49" fontId="7" fillId="6" borderId="1" xfId="11" applyNumberFormat="1" applyFont="1" applyBorder="1" applyAlignment="1">
      <alignment horizontal="left" vertical="center" wrapText="1"/>
    </xf>
    <xf numFmtId="10" fontId="13" fillId="8" borderId="1" xfId="13" applyNumberFormat="1" applyFont="1" applyFill="1" applyBorder="1" applyAlignment="1">
      <alignment horizontal="right" vertical="center"/>
    </xf>
    <xf numFmtId="4" fontId="12" fillId="8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23" fillId="0" borderId="0" xfId="0" applyFont="1" applyAlignment="1"/>
    <xf numFmtId="4" fontId="32" fillId="8" borderId="1" xfId="0" applyNumberFormat="1" applyFont="1" applyFill="1" applyBorder="1" applyAlignment="1">
      <alignment horizontal="right" vertical="center"/>
    </xf>
    <xf numFmtId="10" fontId="3" fillId="6" borderId="1" xfId="11" applyNumberFormat="1" applyBorder="1" applyAlignment="1">
      <alignment horizontal="right" vertical="center"/>
    </xf>
    <xf numFmtId="164" fontId="3" fillId="6" borderId="1" xfId="11" applyNumberFormat="1" applyBorder="1" applyAlignment="1">
      <alignment horizontal="right" vertical="center"/>
    </xf>
    <xf numFmtId="0" fontId="20" fillId="11" borderId="1" xfId="0" applyFont="1" applyFill="1" applyBorder="1" applyAlignment="1">
      <alignment horizontal="left" indent="2"/>
    </xf>
    <xf numFmtId="0" fontId="33" fillId="0" borderId="0" xfId="0" applyFont="1" applyAlignment="1">
      <alignment horizontal="center" vertical="center"/>
    </xf>
    <xf numFmtId="4" fontId="3" fillId="13" borderId="1" xfId="12" applyNumberFormat="1" applyFont="1" applyFill="1" applyBorder="1" applyAlignment="1">
      <alignment horizontal="right"/>
    </xf>
    <xf numFmtId="0" fontId="12" fillId="0" borderId="0" xfId="1" applyFont="1" applyAlignment="1">
      <alignment horizontal="center" vertical="center"/>
    </xf>
    <xf numFmtId="164" fontId="11" fillId="6" borderId="1" xfId="11" applyNumberFormat="1" applyFont="1" applyBorder="1" applyAlignment="1">
      <alignment horizontal="right" vertical="center"/>
    </xf>
    <xf numFmtId="0" fontId="27" fillId="0" borderId="0" xfId="0" applyNumberFormat="1" applyFont="1" applyAlignment="1">
      <alignment horizontal="center" vertical="center"/>
    </xf>
    <xf numFmtId="165" fontId="3" fillId="6" borderId="1" xfId="11" applyNumberFormat="1" applyBorder="1" applyAlignment="1">
      <alignment horizontal="right" vertical="center"/>
    </xf>
    <xf numFmtId="164" fontId="3" fillId="10" borderId="1" xfId="12" applyNumberFormat="1" applyFont="1" applyFill="1" applyBorder="1" applyAlignment="1">
      <alignment horizontal="right" vertical="center"/>
    </xf>
    <xf numFmtId="0" fontId="18" fillId="0" borderId="0" xfId="0" applyFont="1"/>
    <xf numFmtId="49" fontId="12" fillId="8" borderId="1" xfId="1" applyNumberFormat="1" applyFont="1" applyFill="1" applyBorder="1" applyAlignment="1">
      <alignment horizontal="center" vertical="center" wrapText="1"/>
    </xf>
    <xf numFmtId="4" fontId="8" fillId="0" borderId="0" xfId="0" applyNumberFormat="1" applyFont="1"/>
    <xf numFmtId="4" fontId="17" fillId="11" borderId="1" xfId="0" applyNumberFormat="1" applyFont="1" applyFill="1" applyBorder="1" applyAlignment="1">
      <alignment horizontal="right"/>
    </xf>
    <xf numFmtId="49" fontId="8" fillId="0" borderId="1" xfId="0" applyNumberFormat="1" applyFont="1" applyBorder="1" applyAlignment="1">
      <alignment horizontal="left" vertical="center" indent="1"/>
    </xf>
    <xf numFmtId="49" fontId="22" fillId="11" borderId="1" xfId="9" applyNumberFormat="1" applyFont="1" applyFill="1" applyBorder="1" applyAlignment="1">
      <alignment horizontal="left" vertical="center" wrapText="1" indent="2"/>
    </xf>
    <xf numFmtId="49" fontId="2" fillId="11" borderId="1" xfId="9" applyNumberFormat="1" applyFont="1" applyFill="1" applyBorder="1" applyAlignment="1">
      <alignment horizontal="left" indent="1"/>
    </xf>
    <xf numFmtId="164" fontId="2" fillId="11" borderId="1" xfId="9" applyNumberFormat="1" applyFont="1" applyFill="1" applyBorder="1" applyAlignment="1">
      <alignment horizontal="right"/>
    </xf>
    <xf numFmtId="10" fontId="2" fillId="11" borderId="1" xfId="9" applyNumberFormat="1" applyFont="1" applyFill="1" applyBorder="1" applyAlignment="1">
      <alignment horizontal="right"/>
    </xf>
    <xf numFmtId="0" fontId="7" fillId="0" borderId="0" xfId="3" applyNumberFormat="1" applyFont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 wrapText="1"/>
    </xf>
    <xf numFmtId="0" fontId="18" fillId="0" borderId="0" xfId="2" applyNumberFormat="1" applyFont="1" applyAlignment="1">
      <alignment horizontal="center" vertical="center"/>
    </xf>
    <xf numFmtId="4" fontId="2" fillId="11" borderId="1" xfId="9" applyNumberFormat="1" applyFont="1" applyFill="1" applyBorder="1" applyAlignment="1">
      <alignment horizontal="right" vertical="center"/>
    </xf>
    <xf numFmtId="49" fontId="28" fillId="8" borderId="1" xfId="0" applyNumberFormat="1" applyFont="1" applyFill="1" applyBorder="1" applyAlignment="1">
      <alignment horizontal="left" indent="2"/>
    </xf>
    <xf numFmtId="10" fontId="15" fillId="11" borderId="1" xfId="13" applyNumberFormat="1" applyFont="1" applyFill="1" applyBorder="1" applyAlignment="1">
      <alignment horizontal="right" vertical="center"/>
    </xf>
    <xf numFmtId="0" fontId="20" fillId="8" borderId="1" xfId="0" applyFont="1" applyFill="1" applyBorder="1" applyAlignment="1">
      <alignment horizontal="left" indent="2"/>
    </xf>
    <xf numFmtId="164" fontId="19" fillId="15" borderId="1" xfId="12" applyNumberFormat="1" applyFont="1" applyFill="1" applyBorder="1" applyAlignment="1">
      <alignment horizontal="right" vertical="center"/>
    </xf>
    <xf numFmtId="4" fontId="3" fillId="10" borderId="1" xfId="12" applyNumberFormat="1" applyFill="1" applyBorder="1" applyAlignment="1">
      <alignment horizontal="right" vertical="center"/>
    </xf>
    <xf numFmtId="0" fontId="26" fillId="0" borderId="0" xfId="2" applyNumberFormat="1" applyFont="1"/>
    <xf numFmtId="0" fontId="18" fillId="0" borderId="0" xfId="0" applyFont="1" applyAlignment="1"/>
    <xf numFmtId="49" fontId="28" fillId="8" borderId="1" xfId="0" applyNumberFormat="1" applyFont="1" applyFill="1" applyBorder="1" applyAlignment="1">
      <alignment horizontal="left" vertical="center" indent="4"/>
    </xf>
    <xf numFmtId="4" fontId="23" fillId="0" borderId="0" xfId="0" applyNumberFormat="1" applyFont="1" applyAlignment="1"/>
    <xf numFmtId="0" fontId="8" fillId="0" borderId="0" xfId="0" applyFont="1"/>
    <xf numFmtId="10" fontId="25" fillId="11" borderId="1" xfId="13" applyNumberFormat="1" applyFont="1" applyFill="1" applyBorder="1" applyAlignment="1">
      <alignment horizontal="right" vertical="center"/>
    </xf>
    <xf numFmtId="10" fontId="11" fillId="6" borderId="1" xfId="13" applyNumberFormat="1" applyFont="1" applyFill="1" applyBorder="1" applyAlignment="1">
      <alignment horizontal="right" vertical="center"/>
    </xf>
    <xf numFmtId="49" fontId="3" fillId="6" borderId="1" xfId="11" applyNumberFormat="1" applyBorder="1" applyAlignment="1">
      <alignment horizontal="left" vertical="center"/>
    </xf>
    <xf numFmtId="4" fontId="8" fillId="0" borderId="0" xfId="0" applyNumberFormat="1" applyFont="1" applyAlignment="1"/>
    <xf numFmtId="10" fontId="20" fillId="8" borderId="1" xfId="0" applyNumberFormat="1" applyFont="1" applyFill="1" applyBorder="1" applyAlignment="1"/>
    <xf numFmtId="4" fontId="11" fillId="10" borderId="1" xfId="12" applyNumberFormat="1" applyFont="1" applyFill="1" applyBorder="1" applyAlignment="1">
      <alignment horizontal="right" vertical="center"/>
    </xf>
    <xf numFmtId="10" fontId="3" fillId="10" borderId="1" xfId="13" applyNumberFormat="1" applyFont="1" applyFill="1" applyBorder="1" applyAlignment="1">
      <alignment horizontal="right" vertical="center"/>
    </xf>
    <xf numFmtId="49" fontId="13" fillId="8" borderId="1" xfId="0" applyNumberFormat="1" applyFont="1" applyFill="1" applyBorder="1" applyAlignment="1">
      <alignment horizontal="left" indent="2"/>
    </xf>
    <xf numFmtId="0" fontId="12" fillId="0" borderId="0" xfId="1" applyNumberFormat="1" applyFont="1"/>
    <xf numFmtId="164" fontId="7" fillId="6" borderId="1" xfId="11" applyNumberFormat="1" applyFont="1" applyBorder="1" applyAlignment="1">
      <alignment horizontal="right" vertical="center"/>
    </xf>
    <xf numFmtId="49" fontId="3" fillId="10" borderId="1" xfId="12" applyNumberFormat="1" applyFont="1" applyFill="1" applyBorder="1" applyAlignment="1">
      <alignment horizontal="left" vertical="center"/>
    </xf>
    <xf numFmtId="4" fontId="28" fillId="0" borderId="1" xfId="0" applyNumberFormat="1" applyFont="1" applyFill="1" applyBorder="1" applyAlignment="1">
      <alignment horizontal="right" vertical="center"/>
    </xf>
    <xf numFmtId="0" fontId="26" fillId="0" borderId="0" xfId="2" applyNumberFormat="1" applyFont="1" applyAlignment="1"/>
    <xf numFmtId="166" fontId="12" fillId="8" borderId="1" xfId="1" applyNumberFormat="1" applyFont="1" applyFill="1" applyBorder="1" applyAlignment="1">
      <alignment horizontal="center" vertical="center"/>
    </xf>
    <xf numFmtId="164" fontId="25" fillId="9" borderId="1" xfId="6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4" fontId="3" fillId="6" borderId="1" xfId="11" applyNumberFormat="1" applyBorder="1" applyAlignment="1">
      <alignment horizontal="right"/>
    </xf>
    <xf numFmtId="49" fontId="13" fillId="8" borderId="1" xfId="0" applyNumberFormat="1" applyFont="1" applyFill="1" applyBorder="1" applyAlignment="1">
      <alignment horizontal="left" vertical="center" indent="4"/>
    </xf>
    <xf numFmtId="4" fontId="17" fillId="11" borderId="1" xfId="0" applyNumberFormat="1" applyFont="1" applyFill="1" applyBorder="1" applyAlignment="1"/>
    <xf numFmtId="4" fontId="2" fillId="11" borderId="1" xfId="8" applyNumberFormat="1" applyFont="1" applyFill="1" applyBorder="1" applyAlignment="1">
      <alignment horizontal="right"/>
    </xf>
    <xf numFmtId="0" fontId="12" fillId="0" borderId="0" xfId="1" applyFont="1" applyAlignment="1">
      <alignment horizontal="right"/>
    </xf>
    <xf numFmtId="0" fontId="8" fillId="8" borderId="1" xfId="0" applyFont="1" applyFill="1" applyBorder="1" applyAlignment="1">
      <alignment horizontal="left" indent="2"/>
    </xf>
    <xf numFmtId="10" fontId="18" fillId="0" borderId="0" xfId="0" applyNumberFormat="1" applyFont="1" applyAlignment="1">
      <alignment horizontal="right"/>
    </xf>
    <xf numFmtId="10" fontId="11" fillId="13" borderId="1" xfId="12" applyNumberFormat="1" applyFont="1" applyFill="1" applyBorder="1" applyAlignment="1">
      <alignment horizontal="right" vertical="center"/>
    </xf>
    <xf numFmtId="164" fontId="11" fillId="13" borderId="1" xfId="12" applyNumberFormat="1" applyFont="1" applyFill="1" applyBorder="1" applyAlignment="1">
      <alignment horizontal="right" vertical="center"/>
    </xf>
    <xf numFmtId="0" fontId="34" fillId="0" borderId="0" xfId="2" applyNumberFormat="1" applyFont="1" applyFill="1" applyAlignment="1">
      <alignment horizontal="center" vertical="center"/>
    </xf>
    <xf numFmtId="0" fontId="8" fillId="0" borderId="0" xfId="3" applyNumberFormat="1" applyFont="1" applyAlignment="1">
      <alignment horizontal="center" vertical="center"/>
    </xf>
    <xf numFmtId="0" fontId="12" fillId="0" borderId="0" xfId="1" applyNumberFormat="1" applyFont="1" applyAlignment="1"/>
    <xf numFmtId="49" fontId="28" fillId="8" borderId="1" xfId="0" applyNumberFormat="1" applyFont="1" applyFill="1" applyBorder="1" applyAlignment="1">
      <alignment horizontal="left" indent="1"/>
    </xf>
    <xf numFmtId="0" fontId="12" fillId="0" borderId="0" xfId="0" applyFont="1"/>
    <xf numFmtId="4" fontId="20" fillId="15" borderId="1" xfId="0" applyNumberFormat="1" applyFont="1" applyFill="1" applyBorder="1" applyAlignment="1"/>
    <xf numFmtId="10" fontId="8" fillId="8" borderId="1" xfId="0" applyNumberFormat="1" applyFont="1" applyFill="1" applyBorder="1" applyAlignment="1"/>
    <xf numFmtId="10" fontId="28" fillId="8" borderId="1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166" fontId="0" fillId="0" borderId="0" xfId="0" applyNumberFormat="1"/>
    <xf numFmtId="49" fontId="12" fillId="0" borderId="1" xfId="0" applyNumberFormat="1" applyFont="1" applyBorder="1"/>
    <xf numFmtId="4" fontId="28" fillId="8" borderId="1" xfId="0" applyNumberFormat="1" applyFont="1" applyFill="1" applyBorder="1" applyAlignment="1">
      <alignment horizontal="right" vertical="center"/>
    </xf>
    <xf numFmtId="165" fontId="18" fillId="0" borderId="0" xfId="0" applyNumberFormat="1" applyFont="1" applyAlignment="1">
      <alignment horizontal="right"/>
    </xf>
    <xf numFmtId="10" fontId="12" fillId="8" borderId="1" xfId="1" applyNumberFormat="1" applyFont="1" applyFill="1" applyBorder="1" applyAlignment="1">
      <alignment horizontal="center" vertical="center"/>
    </xf>
    <xf numFmtId="49" fontId="12" fillId="8" borderId="1" xfId="4" applyNumberFormat="1" applyFont="1" applyFill="1" applyBorder="1" applyAlignment="1">
      <alignment horizontal="left" vertical="center"/>
    </xf>
    <xf numFmtId="4" fontId="21" fillId="8" borderId="1" xfId="0" applyNumberFormat="1" applyFont="1" applyFill="1" applyBorder="1" applyAlignment="1">
      <alignment horizontal="center" vertical="center" wrapText="1"/>
    </xf>
    <xf numFmtId="4" fontId="12" fillId="8" borderId="1" xfId="1" applyNumberFormat="1" applyFont="1" applyFill="1" applyBorder="1" applyAlignment="1"/>
    <xf numFmtId="49" fontId="12" fillId="16" borderId="1" xfId="3" applyNumberFormat="1" applyFont="1" applyFill="1" applyBorder="1" applyAlignment="1">
      <alignment horizontal="left" vertical="center"/>
    </xf>
    <xf numFmtId="0" fontId="20" fillId="16" borderId="1" xfId="0" applyFont="1" applyFill="1" applyBorder="1" applyAlignment="1">
      <alignment horizontal="left" wrapText="1" indent="1"/>
    </xf>
    <xf numFmtId="49" fontId="32" fillId="8" borderId="1" xfId="0" applyNumberFormat="1" applyFont="1" applyFill="1" applyBorder="1" applyAlignment="1">
      <alignment horizontal="left" vertical="center" indent="1"/>
    </xf>
    <xf numFmtId="10" fontId="25" fillId="9" borderId="1" xfId="13" applyNumberFormat="1" applyFont="1" applyFill="1" applyBorder="1" applyAlignment="1">
      <alignment horizontal="right" vertical="center"/>
    </xf>
    <xf numFmtId="165" fontId="8" fillId="8" borderId="1" xfId="0" applyNumberFormat="1" applyFont="1" applyFill="1" applyBorder="1" applyAlignment="1"/>
    <xf numFmtId="10" fontId="32" fillId="8" borderId="1" xfId="0" applyNumberFormat="1" applyFont="1" applyFill="1" applyBorder="1" applyAlignment="1">
      <alignment horizontal="right" vertical="center"/>
    </xf>
    <xf numFmtId="165" fontId="28" fillId="8" borderId="1" xfId="0" applyNumberFormat="1" applyFont="1" applyFill="1" applyBorder="1" applyAlignment="1">
      <alignment horizontal="right"/>
    </xf>
    <xf numFmtId="165" fontId="12" fillId="8" borderId="1" xfId="1" applyNumberFormat="1" applyFont="1" applyFill="1" applyBorder="1" applyAlignment="1">
      <alignment horizontal="center" vertical="center"/>
    </xf>
    <xf numFmtId="10" fontId="3" fillId="13" borderId="1" xfId="12" applyNumberFormat="1" applyFont="1" applyFill="1" applyBorder="1" applyAlignment="1">
      <alignment horizontal="right"/>
    </xf>
    <xf numFmtId="164" fontId="3" fillId="13" borderId="1" xfId="12" applyNumberFormat="1" applyFont="1" applyFill="1" applyBorder="1" applyAlignment="1">
      <alignment horizontal="right"/>
    </xf>
    <xf numFmtId="10" fontId="2" fillId="11" borderId="1" xfId="13" applyNumberFormat="1" applyFont="1" applyFill="1" applyBorder="1" applyAlignment="1">
      <alignment horizontal="right"/>
    </xf>
    <xf numFmtId="164" fontId="13" fillId="8" borderId="1" xfId="0" applyNumberFormat="1" applyFont="1" applyFill="1" applyBorder="1" applyAlignment="1">
      <alignment horizontal="right"/>
    </xf>
    <xf numFmtId="0" fontId="18" fillId="0" borderId="0" xfId="2" applyNumberFormat="1" applyFont="1"/>
    <xf numFmtId="4" fontId="8" fillId="0" borderId="1" xfId="0" applyNumberFormat="1" applyFont="1" applyBorder="1"/>
    <xf numFmtId="49" fontId="12" fillId="17" borderId="1" xfId="1" applyNumberFormat="1" applyFont="1" applyFill="1" applyBorder="1" applyAlignment="1">
      <alignment horizontal="center" vertical="center"/>
    </xf>
    <xf numFmtId="49" fontId="35" fillId="16" borderId="1" xfId="2" applyNumberFormat="1" applyFont="1" applyFill="1" applyBorder="1" applyAlignment="1">
      <alignment horizontal="left" vertical="center"/>
    </xf>
    <xf numFmtId="49" fontId="25" fillId="11" borderId="1" xfId="7" applyNumberFormat="1" applyFont="1" applyFill="1" applyBorder="1" applyAlignment="1">
      <alignment horizontal="left" vertical="center" indent="3"/>
    </xf>
    <xf numFmtId="0" fontId="6" fillId="0" borderId="0" xfId="0" applyFont="1"/>
    <xf numFmtId="49" fontId="11" fillId="6" borderId="1" xfId="11" applyNumberFormat="1" applyFont="1" applyBorder="1" applyAlignment="1">
      <alignment horizontal="left" vertical="center"/>
    </xf>
    <xf numFmtId="10" fontId="8" fillId="0" borderId="0" xfId="0" applyNumberFormat="1" applyFont="1"/>
    <xf numFmtId="0" fontId="8" fillId="8" borderId="1" xfId="0" applyFont="1" applyFill="1" applyBorder="1" applyAlignment="1">
      <alignment horizontal="left" indent="1"/>
    </xf>
    <xf numFmtId="10" fontId="17" fillId="11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0" fontId="2" fillId="11" borderId="1" xfId="9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8" borderId="1" xfId="5" applyNumberFormat="1" applyFont="1" applyFill="1" applyBorder="1" applyAlignment="1">
      <alignment horizontal="left" vertical="center" indent="3"/>
    </xf>
    <xf numFmtId="0" fontId="18" fillId="0" borderId="0" xfId="2" applyNumberFormat="1" applyFont="1" applyAlignment="1"/>
    <xf numFmtId="10" fontId="20" fillId="16" borderId="1" xfId="13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/>
    <xf numFmtId="165" fontId="8" fillId="0" borderId="0" xfId="0" applyNumberFormat="1" applyFont="1"/>
    <xf numFmtId="4" fontId="20" fillId="16" borderId="1" xfId="0" applyNumberFormat="1" applyFont="1" applyFill="1" applyBorder="1" applyAlignment="1"/>
    <xf numFmtId="0" fontId="8" fillId="0" borderId="0" xfId="0" applyNumberFormat="1" applyFont="1" applyAlignment="1">
      <alignment horizontal="center" vertical="center"/>
    </xf>
    <xf numFmtId="10" fontId="3" fillId="10" borderId="1" xfId="12" applyNumberFormat="1" applyFill="1" applyBorder="1" applyAlignment="1">
      <alignment horizontal="right" vertical="center"/>
    </xf>
    <xf numFmtId="49" fontId="11" fillId="16" borderId="1" xfId="11" applyNumberFormat="1" applyFont="1" applyFill="1" applyBorder="1" applyAlignment="1">
      <alignment horizontal="left" vertical="center"/>
    </xf>
    <xf numFmtId="4" fontId="11" fillId="16" borderId="1" xfId="11" applyNumberFormat="1" applyFont="1" applyFill="1" applyBorder="1" applyAlignment="1">
      <alignment horizontal="right" vertical="center"/>
    </xf>
    <xf numFmtId="164" fontId="30" fillId="16" borderId="1" xfId="0" applyNumberFormat="1" applyFont="1" applyFill="1" applyBorder="1" applyAlignment="1">
      <alignment horizontal="right" vertical="center"/>
    </xf>
    <xf numFmtId="49" fontId="8" fillId="8" borderId="1" xfId="5" applyNumberFormat="1" applyFont="1" applyFill="1" applyBorder="1" applyAlignment="1">
      <alignment horizontal="left" vertical="center" wrapText="1" indent="3"/>
    </xf>
    <xf numFmtId="49" fontId="28" fillId="8" borderId="1" xfId="0" applyNumberFormat="1" applyFont="1" applyFill="1" applyBorder="1" applyAlignment="1">
      <alignment horizontal="left" vertical="center" wrapText="1" indent="4"/>
    </xf>
    <xf numFmtId="0" fontId="8" fillId="8" borderId="1" xfId="0" applyFont="1" applyFill="1" applyBorder="1" applyAlignment="1">
      <alignment horizontal="left" wrapText="1" indent="4"/>
    </xf>
    <xf numFmtId="0" fontId="8" fillId="8" borderId="1" xfId="0" applyFont="1" applyFill="1" applyBorder="1" applyAlignment="1">
      <alignment horizontal="left" wrapText="1" indent="3"/>
    </xf>
    <xf numFmtId="0" fontId="20" fillId="11" borderId="1" xfId="0" applyFont="1" applyFill="1" applyBorder="1" applyAlignment="1">
      <alignment horizontal="left" wrapText="1" indent="2"/>
    </xf>
    <xf numFmtId="0" fontId="26" fillId="0" borderId="0" xfId="2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4" fontId="8" fillId="8" borderId="1" xfId="0" applyNumberFormat="1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/>
    <xf numFmtId="0" fontId="37" fillId="0" borderId="0" xfId="0" applyFont="1" applyAlignment="1"/>
    <xf numFmtId="0" fontId="37" fillId="0" borderId="0" xfId="0" applyFont="1"/>
    <xf numFmtId="166" fontId="21" fillId="8" borderId="4" xfId="0" applyNumberFormat="1" applyFont="1" applyFill="1" applyBorder="1" applyAlignment="1">
      <alignment horizontal="center" vertical="center"/>
    </xf>
    <xf numFmtId="166" fontId="21" fillId="8" borderId="3" xfId="0" applyNumberFormat="1" applyFont="1" applyFill="1" applyBorder="1" applyAlignment="1">
      <alignment horizontal="center" vertical="center"/>
    </xf>
    <xf numFmtId="166" fontId="21" fillId="8" borderId="2" xfId="0" applyNumberFormat="1" applyFont="1" applyFill="1" applyBorder="1" applyAlignment="1">
      <alignment horizontal="center" vertical="center"/>
    </xf>
    <xf numFmtId="14" fontId="21" fillId="8" borderId="4" xfId="0" applyNumberFormat="1" applyFont="1" applyFill="1" applyBorder="1" applyAlignment="1">
      <alignment horizontal="center" vertical="center"/>
    </xf>
    <xf numFmtId="14" fontId="21" fillId="8" borderId="3" xfId="0" applyNumberFormat="1" applyFont="1" applyFill="1" applyBorder="1" applyAlignment="1">
      <alignment horizontal="center" vertical="center"/>
    </xf>
    <xf numFmtId="14" fontId="21" fillId="8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23" fillId="0" borderId="0" xfId="0" applyFont="1" applyAlignment="1"/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9" borderId="1" xfId="0" applyFont="1" applyFill="1" applyBorder="1" applyAlignment="1">
      <alignment horizontal="left" wrapText="1" indent="3"/>
    </xf>
    <xf numFmtId="49" fontId="19" fillId="7" borderId="1" xfId="12" applyNumberFormat="1" applyFont="1" applyBorder="1" applyAlignment="1">
      <alignment horizontal="left" vertical="center" wrapText="1" indent="1"/>
    </xf>
    <xf numFmtId="164" fontId="19" fillId="7" borderId="1" xfId="12" applyNumberFormat="1" applyFont="1" applyBorder="1" applyAlignment="1">
      <alignment horizontal="right" vertical="center"/>
    </xf>
    <xf numFmtId="49" fontId="22" fillId="5" borderId="1" xfId="9" applyNumberFormat="1" applyFont="1" applyBorder="1" applyAlignment="1">
      <alignment horizontal="left" vertical="center" wrapText="1" indent="2"/>
    </xf>
    <xf numFmtId="164" fontId="22" fillId="5" borderId="1" xfId="9" applyNumberFormat="1" applyFont="1" applyBorder="1" applyAlignment="1">
      <alignment horizontal="right" vertical="center"/>
    </xf>
    <xf numFmtId="4" fontId="8" fillId="8" borderId="1" xfId="5" applyNumberFormat="1" applyFont="1" applyFill="1" applyBorder="1" applyAlignment="1">
      <alignment horizontal="right"/>
    </xf>
    <xf numFmtId="49" fontId="11" fillId="7" borderId="1" xfId="12" applyNumberFormat="1" applyFont="1" applyBorder="1" applyAlignment="1">
      <alignment horizontal="left" vertical="center"/>
    </xf>
    <xf numFmtId="164" fontId="11" fillId="7" borderId="1" xfId="12" applyNumberFormat="1" applyFont="1" applyBorder="1" applyAlignment="1">
      <alignment horizontal="right" vertical="center"/>
    </xf>
    <xf numFmtId="10" fontId="11" fillId="7" borderId="1" xfId="12" applyNumberFormat="1" applyFont="1" applyBorder="1" applyAlignment="1">
      <alignment horizontal="right" vertical="center"/>
    </xf>
    <xf numFmtId="49" fontId="38" fillId="8" borderId="1" xfId="0" applyNumberFormat="1" applyFont="1" applyFill="1" applyBorder="1" applyAlignment="1">
      <alignment horizontal="left" indent="1"/>
    </xf>
    <xf numFmtId="4" fontId="38" fillId="8" borderId="1" xfId="0" applyNumberFormat="1" applyFont="1" applyFill="1" applyBorder="1" applyAlignment="1">
      <alignment horizontal="right"/>
    </xf>
    <xf numFmtId="10" fontId="38" fillId="8" borderId="1" xfId="0" applyNumberFormat="1" applyFont="1" applyFill="1" applyBorder="1" applyAlignment="1">
      <alignment horizontal="right"/>
    </xf>
    <xf numFmtId="0" fontId="17" fillId="8" borderId="1" xfId="0" applyFont="1" applyFill="1" applyBorder="1" applyAlignment="1">
      <alignment horizontal="left" indent="1"/>
    </xf>
    <xf numFmtId="4" fontId="17" fillId="8" borderId="1" xfId="0" applyNumberFormat="1" applyFont="1" applyFill="1" applyBorder="1" applyAlignment="1"/>
    <xf numFmtId="49" fontId="38" fillId="8" borderId="1" xfId="0" applyNumberFormat="1" applyFont="1" applyFill="1" applyBorder="1" applyAlignment="1">
      <alignment horizontal="left" vertical="center" indent="1"/>
    </xf>
    <xf numFmtId="4" fontId="38" fillId="8" borderId="1" xfId="0" applyNumberFormat="1" applyFont="1" applyFill="1" applyBorder="1" applyAlignment="1">
      <alignment horizontal="right" vertical="center"/>
    </xf>
    <xf numFmtId="4" fontId="38" fillId="0" borderId="1" xfId="0" applyNumberFormat="1" applyFont="1" applyFill="1" applyBorder="1" applyAlignment="1">
      <alignment horizontal="right" vertical="center"/>
    </xf>
    <xf numFmtId="49" fontId="19" fillId="6" borderId="1" xfId="11" applyNumberFormat="1" applyFont="1" applyBorder="1" applyAlignment="1">
      <alignment horizontal="left" vertical="center" wrapText="1" indent="1"/>
    </xf>
    <xf numFmtId="164" fontId="19" fillId="6" borderId="1" xfId="11" applyNumberFormat="1" applyFont="1" applyBorder="1" applyAlignment="1">
      <alignment horizontal="right" vertical="center"/>
    </xf>
    <xf numFmtId="49" fontId="22" fillId="4" borderId="1" xfId="14" applyNumberFormat="1" applyFont="1" applyBorder="1" applyAlignment="1">
      <alignment horizontal="left" vertical="center" wrapText="1" indent="2"/>
    </xf>
    <xf numFmtId="164" fontId="22" fillId="4" borderId="1" xfId="14" applyNumberFormat="1" applyFont="1" applyBorder="1" applyAlignment="1">
      <alignment horizontal="right" vertical="center"/>
    </xf>
    <xf numFmtId="49" fontId="25" fillId="5" borderId="1" xfId="15" applyNumberFormat="1" applyFont="1" applyBorder="1" applyAlignment="1">
      <alignment horizontal="left" vertical="center" indent="3"/>
    </xf>
    <xf numFmtId="164" fontId="25" fillId="5" borderId="1" xfId="15" applyNumberFormat="1" applyFont="1" applyBorder="1" applyAlignment="1">
      <alignment horizontal="right" vertical="center"/>
    </xf>
    <xf numFmtId="10" fontId="25" fillId="5" borderId="1" xfId="15" applyNumberFormat="1" applyFont="1" applyBorder="1" applyAlignment="1">
      <alignment horizontal="right" vertical="center"/>
    </xf>
    <xf numFmtId="49" fontId="25" fillId="5" borderId="1" xfId="15" applyNumberFormat="1" applyFont="1" applyBorder="1" applyAlignment="1">
      <alignment horizontal="left" vertical="center" wrapText="1" indent="3"/>
    </xf>
    <xf numFmtId="164" fontId="25" fillId="5" borderId="1" xfId="15" applyNumberFormat="1" applyFont="1" applyBorder="1" applyAlignment="1">
      <alignment horizontal="right"/>
    </xf>
    <xf numFmtId="10" fontId="25" fillId="5" borderId="1" xfId="15" applyNumberFormat="1" applyFont="1" applyBorder="1" applyAlignment="1">
      <alignment horizontal="right"/>
    </xf>
    <xf numFmtId="164" fontId="25" fillId="5" borderId="1" xfId="15" applyNumberFormat="1" applyFont="1" applyBorder="1" applyAlignment="1">
      <alignment horizontal="right" wrapText="1"/>
    </xf>
    <xf numFmtId="10" fontId="25" fillId="5" borderId="1" xfId="15" applyNumberFormat="1" applyFont="1" applyBorder="1" applyAlignment="1">
      <alignment horizontal="right" wrapText="1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4"/>
    <cellStyle name="40% – Акцентування2" xfId="9" builtinId="35"/>
    <cellStyle name="40% – Акцентування2 2" xfId="1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MK_ALL!$B$7:$L$7</c:f>
              <c:numCache>
                <c:formatCode>#,##0.00</c:formatCode>
                <c:ptCount val="11"/>
                <c:pt idx="0">
                  <c:v>947030469.14464998</c:v>
                </c:pt>
                <c:pt idx="1">
                  <c:v>959780286.64514005</c:v>
                </c:pt>
                <c:pt idx="2">
                  <c:v>1372225024.91979</c:v>
                </c:pt>
                <c:pt idx="3">
                  <c:v>1267244277.2156999</c:v>
                </c:pt>
                <c:pt idx="4">
                  <c:v>1185351401.5740299</c:v>
                </c:pt>
                <c:pt idx="5">
                  <c:v>1194191280.7653699</c:v>
                </c:pt>
                <c:pt idx="6">
                  <c:v>1208863588.9758799</c:v>
                </c:pt>
                <c:pt idx="7">
                  <c:v>1238354145.76963</c:v>
                </c:pt>
                <c:pt idx="8">
                  <c:v>1234215946.55604</c:v>
                </c:pt>
                <c:pt idx="9">
                  <c:v>1259323216.67068</c:v>
                </c:pt>
                <c:pt idx="10">
                  <c:v>1312353409.1542301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MK_ALL!$B$8:$L$8</c:f>
              <c:numCache>
                <c:formatCode>#,##0.00</c:formatCode>
                <c:ptCount val="11"/>
                <c:pt idx="0">
                  <c:v>153802251.71669999</c:v>
                </c:pt>
                <c:pt idx="1">
                  <c:v>153736236.36216</c:v>
                </c:pt>
                <c:pt idx="2">
                  <c:v>241363406.2155</c:v>
                </c:pt>
                <c:pt idx="3">
                  <c:v>257129901.37871</c:v>
                </c:pt>
                <c:pt idx="4">
                  <c:v>232137932.80188999</c:v>
                </c:pt>
                <c:pt idx="5">
                  <c:v>229987302.30092999</c:v>
                </c:pt>
                <c:pt idx="6">
                  <c:v>229358937.37445</c:v>
                </c:pt>
                <c:pt idx="7">
                  <c:v>230968784.71551001</c:v>
                </c:pt>
                <c:pt idx="8">
                  <c:v>260835274.73705</c:v>
                </c:pt>
                <c:pt idx="9">
                  <c:v>262128726.16170001</c:v>
                </c:pt>
                <c:pt idx="10">
                  <c:v>275864409.80861998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76832"/>
        <c:axId val="121586816"/>
        <c:axId val="0"/>
      </c:bar3DChart>
      <c:dateAx>
        <c:axId val="121576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2158681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215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21576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31.10.2015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31268378.417610001</c:v>
                </c:pt>
                <c:pt idx="1">
                  <c:v>4496835.0398800001</c:v>
                </c:pt>
                <c:pt idx="2">
                  <c:v>303379.3639</c:v>
                </c:pt>
                <c:pt idx="3">
                  <c:v>12760745.22648</c:v>
                </c:pt>
                <c:pt idx="4">
                  <c:v>20280434.98917</c:v>
                </c:pt>
                <c:pt idx="5">
                  <c:v>232650.08115000001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31.10.2015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25992617.254719999</c:v>
                </c:pt>
                <c:pt idx="1">
                  <c:v>4386002.0251799999</c:v>
                </c:pt>
                <c:pt idx="2">
                  <c:v>303379.3639</c:v>
                </c:pt>
                <c:pt idx="3">
                  <c:v>7214527.71636</c:v>
                </c:pt>
                <c:pt idx="4">
                  <c:v>19168861.832559999</c:v>
                </c:pt>
                <c:pt idx="5">
                  <c:v>232650.08115000001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31.10.2015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22617381.197250001</c:v>
                </c:pt>
                <c:pt idx="1">
                  <c:v>337784.11209000001</c:v>
                </c:pt>
                <c:pt idx="2">
                  <c:v>41.680520000000001</c:v>
                </c:pt>
                <c:pt idx="3">
                  <c:v>20013800.01035</c:v>
                </c:pt>
                <c:pt idx="4">
                  <c:v>2895837.9475400001</c:v>
                </c:pt>
                <c:pt idx="5">
                  <c:v>20074911.351679999</c:v>
                </c:pt>
                <c:pt idx="6">
                  <c:v>1573538.9198499999</c:v>
                </c:pt>
                <c:pt idx="7">
                  <c:v>1829127.89891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31.10.2015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21726705.989440002</c:v>
                </c:pt>
                <c:pt idx="1">
                  <c:v>116927.84381000001</c:v>
                </c:pt>
                <c:pt idx="2">
                  <c:v>18205800.01035</c:v>
                </c:pt>
                <c:pt idx="3">
                  <c:v>55.884219999999999</c:v>
                </c:pt>
                <c:pt idx="4">
                  <c:v>14154603.63958</c:v>
                </c:pt>
                <c:pt idx="5">
                  <c:v>1378583.21321</c:v>
                </c:pt>
                <c:pt idx="6">
                  <c:v>1715361.6932600001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31.10.2015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'DKR2'!$B$18:$B$25</c:f>
              <c:numCache>
                <c:formatCode>#,##0.00</c:formatCode>
                <c:ptCount val="8"/>
                <c:pt idx="0">
                  <c:v>890675.20781000005</c:v>
                </c:pt>
                <c:pt idx="1">
                  <c:v>220856.26827999999</c:v>
                </c:pt>
                <c:pt idx="2">
                  <c:v>41.680520000000001</c:v>
                </c:pt>
                <c:pt idx="3">
                  <c:v>1808000</c:v>
                </c:pt>
                <c:pt idx="4">
                  <c:v>2895782.0633200002</c:v>
                </c:pt>
                <c:pt idx="5">
                  <c:v>5920307.7121000001</c:v>
                </c:pt>
                <c:pt idx="6">
                  <c:v>194955.70663999999</c:v>
                </c:pt>
                <c:pt idx="7">
                  <c:v>113766.20565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дол. США)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19538225.94021</c:v>
                </c:pt>
                <c:pt idx="1">
                  <c:v>21749004.91835</c:v>
                </c:pt>
                <c:pt idx="2">
                  <c:v>25836446.091899998</c:v>
                </c:pt>
                <c:pt idx="3">
                  <c:v>35542190.100170001</c:v>
                </c:pt>
                <c:pt idx="4">
                  <c:v>31002642.68781</c:v>
                </c:pt>
                <c:pt idx="5">
                  <c:v>22955206.989859998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34759633.463699996</c:v>
                </c:pt>
                <c:pt idx="1">
                  <c:v>37474620.086790003</c:v>
                </c:pt>
                <c:pt idx="2">
                  <c:v>38658807.432559997</c:v>
                </c:pt>
                <c:pt idx="3">
                  <c:v>37620112.701070003</c:v>
                </c:pt>
                <c:pt idx="4">
                  <c:v>38809248.830179997</c:v>
                </c:pt>
                <c:pt idx="5">
                  <c:v>46387216.12833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16000"/>
        <c:axId val="141221888"/>
        <c:axId val="0"/>
      </c:bar3DChart>
      <c:dateAx>
        <c:axId val="141216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21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22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1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грн.)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155557493.46579999</c:v>
                </c:pt>
                <c:pt idx="1">
                  <c:v>173770199.49564001</c:v>
                </c:pt>
                <c:pt idx="2">
                  <c:v>206510713.61043</c:v>
                </c:pt>
                <c:pt idx="3">
                  <c:v>284088725.46875</c:v>
                </c:pt>
                <c:pt idx="4">
                  <c:v>488866907.36497998</c:v>
                </c:pt>
                <c:pt idx="5">
                  <c:v>525765716.56849998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276745773.74807</c:v>
                </c:pt>
                <c:pt idx="1">
                  <c:v>299414719.5697</c:v>
                </c:pt>
                <c:pt idx="2">
                  <c:v>308999847.80849999</c:v>
                </c:pt>
                <c:pt idx="3">
                  <c:v>300697560.81966001</c:v>
                </c:pt>
                <c:pt idx="4">
                  <c:v>611965813.49636996</c:v>
                </c:pt>
                <c:pt idx="5">
                  <c:v>1062452102.3943501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45600"/>
        <c:axId val="141147136"/>
        <c:axId val="0"/>
      </c:bar3DChart>
      <c:dateAx>
        <c:axId val="141145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147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14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14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0.35983399999999999</c:v>
                </c:pt>
                <c:pt idx="1">
                  <c:v>0.36723499999999998</c:v>
                </c:pt>
                <c:pt idx="2">
                  <c:v>0.40059499999999998</c:v>
                </c:pt>
                <c:pt idx="3">
                  <c:v>0.48579899999999998</c:v>
                </c:pt>
                <c:pt idx="4">
                  <c:v>0.44408799999999998</c:v>
                </c:pt>
                <c:pt idx="5">
                  <c:v>0.33104099999999997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0.64016600000000001</c:v>
                </c:pt>
                <c:pt idx="1">
                  <c:v>0.63276500000000002</c:v>
                </c:pt>
                <c:pt idx="2">
                  <c:v>0.59940499999999997</c:v>
                </c:pt>
                <c:pt idx="3">
                  <c:v>0.51420100000000002</c:v>
                </c:pt>
                <c:pt idx="4">
                  <c:v>0.55591199999999996</c:v>
                </c:pt>
                <c:pt idx="5">
                  <c:v>0.66895899999999997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88192"/>
        <c:axId val="141289728"/>
        <c:axId val="0"/>
      </c:bar3DChart>
      <c:dateAx>
        <c:axId val="1412881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897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2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8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432.30326721386996</c:v>
                </c:pt>
                <c:pt idx="1">
                  <c:v>473.18491906534007</c:v>
                </c:pt>
                <c:pt idx="2">
                  <c:v>515.51056141892991</c:v>
                </c:pt>
                <c:pt idx="3">
                  <c:v>584.78628628841</c:v>
                </c:pt>
                <c:pt idx="4">
                  <c:v>1100.83272086135</c:v>
                </c:pt>
                <c:pt idx="5">
                  <c:v>1588.2178189628501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155.55749346579998</c:v>
                </c:pt>
                <c:pt idx="1">
                  <c:v>173.77019949564001</c:v>
                </c:pt>
                <c:pt idx="2">
                  <c:v>206.51071361043</c:v>
                </c:pt>
                <c:pt idx="3">
                  <c:v>284.08872546875</c:v>
                </c:pt>
                <c:pt idx="4">
                  <c:v>488.86690736497997</c:v>
                </c:pt>
                <c:pt idx="5">
                  <c:v>525.76571656850001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276.74577374807001</c:v>
                </c:pt>
                <c:pt idx="1">
                  <c:v>299.41471956970003</c:v>
                </c:pt>
                <c:pt idx="2">
                  <c:v>308.99984780849996</c:v>
                </c:pt>
                <c:pt idx="3">
                  <c:v>300.69756081966</c:v>
                </c:pt>
                <c:pt idx="4">
                  <c:v>611.96581349636995</c:v>
                </c:pt>
                <c:pt idx="5">
                  <c:v>1062.45210239435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008960"/>
        <c:axId val="140509184"/>
        <c:axId val="0"/>
      </c:bar3DChart>
      <c:dateAx>
        <c:axId val="152008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05091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050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2008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54.297859403909996</c:v>
                </c:pt>
                <c:pt idx="1">
                  <c:v>59.223625005140008</c:v>
                </c:pt>
                <c:pt idx="2">
                  <c:v>64.495253524459997</c:v>
                </c:pt>
                <c:pt idx="3">
                  <c:v>73.162302801240003</c:v>
                </c:pt>
                <c:pt idx="4">
                  <c:v>69.811891517989991</c:v>
                </c:pt>
                <c:pt idx="5">
                  <c:v>69.342423118189998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19.538225940210001</c:v>
                </c:pt>
                <c:pt idx="1">
                  <c:v>21.74900491835</c:v>
                </c:pt>
                <c:pt idx="2">
                  <c:v>25.836446091899997</c:v>
                </c:pt>
                <c:pt idx="3">
                  <c:v>35.542190100170004</c:v>
                </c:pt>
                <c:pt idx="4">
                  <c:v>31.002642687809999</c:v>
                </c:pt>
                <c:pt idx="5">
                  <c:v>22.955206989859999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34.759633463699998</c:v>
                </c:pt>
                <c:pt idx="1">
                  <c:v>37.474620086790004</c:v>
                </c:pt>
                <c:pt idx="2">
                  <c:v>38.658807432559996</c:v>
                </c:pt>
                <c:pt idx="3">
                  <c:v>37.620112701070006</c:v>
                </c:pt>
                <c:pt idx="4">
                  <c:v>38.809248830179996</c:v>
                </c:pt>
                <c:pt idx="5">
                  <c:v>46.387216128330003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35136"/>
        <c:axId val="152285952"/>
        <c:axId val="0"/>
      </c:bar3DChart>
      <c:dateAx>
        <c:axId val="1406351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22859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228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0635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MK_ALL!$B$13:$L$13</c:f>
              <c:numCache>
                <c:formatCode>#,##0.00</c:formatCode>
                <c:ptCount val="11"/>
                <c:pt idx="0">
                  <c:v>60058160.629950002</c:v>
                </c:pt>
                <c:pt idx="1">
                  <c:v>59400368.666230001</c:v>
                </c:pt>
                <c:pt idx="2">
                  <c:v>49426182.104759999</c:v>
                </c:pt>
                <c:pt idx="3">
                  <c:v>54057268.63837</c:v>
                </c:pt>
                <c:pt idx="4">
                  <c:v>56319706.527419999</c:v>
                </c:pt>
                <c:pt idx="5">
                  <c:v>56735955.99131</c:v>
                </c:pt>
                <c:pt idx="6">
                  <c:v>57522864.420110002</c:v>
                </c:pt>
                <c:pt idx="7">
                  <c:v>57299974.00829</c:v>
                </c:pt>
                <c:pt idx="8">
                  <c:v>58257741.557410002</c:v>
                </c:pt>
                <c:pt idx="9">
                  <c:v>58498229.833889998</c:v>
                </c:pt>
                <c:pt idx="10">
                  <c:v>57298038.273869999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MK_ALL!$B$14:$L$14</c:f>
              <c:numCache>
                <c:formatCode>#,##0.00</c:formatCode>
                <c:ptCount val="11"/>
                <c:pt idx="0">
                  <c:v>9753730.8880400006</c:v>
                </c:pt>
                <c:pt idx="1">
                  <c:v>9514666.2672300003</c:v>
                </c:pt>
                <c:pt idx="2">
                  <c:v>8693670.0995799992</c:v>
                </c:pt>
                <c:pt idx="3">
                  <c:v>10968477.351810001</c:v>
                </c:pt>
                <c:pt idx="4">
                  <c:v>11029590.239669999</c:v>
                </c:pt>
                <c:pt idx="5">
                  <c:v>10926682.912599999</c:v>
                </c:pt>
                <c:pt idx="6">
                  <c:v>10913872.48192</c:v>
                </c:pt>
                <c:pt idx="7">
                  <c:v>10687173.298590001</c:v>
                </c:pt>
                <c:pt idx="8">
                  <c:v>12312005.90711</c:v>
                </c:pt>
                <c:pt idx="9">
                  <c:v>12176434.346720001</c:v>
                </c:pt>
                <c:pt idx="10">
                  <c:v>12044384.844319999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972928"/>
        <c:axId val="137015680"/>
        <c:axId val="0"/>
      </c:bar3DChart>
      <c:dateAx>
        <c:axId val="1369729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701568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701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697292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432.30326721387001</c:v>
                </c:pt>
                <c:pt idx="1">
                  <c:v>473.18491906534001</c:v>
                </c:pt>
                <c:pt idx="2">
                  <c:v>515.51056141893002</c:v>
                </c:pt>
                <c:pt idx="3">
                  <c:v>584.78628628841</c:v>
                </c:pt>
                <c:pt idx="4">
                  <c:v>1100.83272086135</c:v>
                </c:pt>
                <c:pt idx="5">
                  <c:v>1588.2178189628501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323.47541506859</c:v>
                </c:pt>
                <c:pt idx="1">
                  <c:v>357.27386718598001</c:v>
                </c:pt>
                <c:pt idx="2">
                  <c:v>399.21823411787</c:v>
                </c:pt>
                <c:pt idx="3">
                  <c:v>480.21862943662001</c:v>
                </c:pt>
                <c:pt idx="4">
                  <c:v>947.03046914464994</c:v>
                </c:pt>
                <c:pt idx="5">
                  <c:v>1312.3534091542301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108.82785214528</c:v>
                </c:pt>
                <c:pt idx="1">
                  <c:v>115.91105187936</c:v>
                </c:pt>
                <c:pt idx="2">
                  <c:v>116.29232730106001</c:v>
                </c:pt>
                <c:pt idx="3">
                  <c:v>104.56765685178999</c:v>
                </c:pt>
                <c:pt idx="4">
                  <c:v>153.8022517167</c:v>
                </c:pt>
                <c:pt idx="5">
                  <c:v>275.86440980862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645824"/>
        <c:axId val="153647360"/>
        <c:axId val="0"/>
      </c:bar3DChart>
      <c:dateAx>
        <c:axId val="153645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3647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364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364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54.297859403910003</c:v>
                </c:pt>
                <c:pt idx="1">
                  <c:v>59.223625005139994</c:v>
                </c:pt>
                <c:pt idx="2">
                  <c:v>64.495253524459997</c:v>
                </c:pt>
                <c:pt idx="3">
                  <c:v>73.162302801240003</c:v>
                </c:pt>
                <c:pt idx="4">
                  <c:v>69.811891517990006</c:v>
                </c:pt>
                <c:pt idx="5">
                  <c:v>69.342423118189998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40.628937923950005</c:v>
                </c:pt>
                <c:pt idx="1">
                  <c:v>44.716246612729996</c:v>
                </c:pt>
                <c:pt idx="2">
                  <c:v>49.945981999040001</c:v>
                </c:pt>
                <c:pt idx="3">
                  <c:v>60.079898590879999</c:v>
                </c:pt>
                <c:pt idx="4">
                  <c:v>60.058160629950002</c:v>
                </c:pt>
                <c:pt idx="5">
                  <c:v>57.298038273869999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42308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13.66892147996</c:v>
                </c:pt>
                <c:pt idx="1">
                  <c:v>14.507378392410001</c:v>
                </c:pt>
                <c:pt idx="2">
                  <c:v>14.54927152542</c:v>
                </c:pt>
                <c:pt idx="3">
                  <c:v>13.08240421036</c:v>
                </c:pt>
                <c:pt idx="4">
                  <c:v>9.7537308880399998</c:v>
                </c:pt>
                <c:pt idx="5">
                  <c:v>12.04438484432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363968"/>
        <c:axId val="153365504"/>
        <c:axId val="0"/>
      </c:bar3DChart>
      <c:dateAx>
        <c:axId val="1533639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33655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336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3363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31.10.2015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1312353409.1542301</c:v>
                </c:pt>
                <c:pt idx="1">
                  <c:v>275864409.80861998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2015.10.31-2015.12.31</c:v>
                </c:pt>
                <c:pt idx="1">
                  <c:v>2016-2020</c:v>
                </c:pt>
                <c:pt idx="2">
                  <c:v>2020-31.12.2060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18817126.874469999</c:v>
                </c:pt>
                <c:pt idx="1">
                  <c:v>24715904.552390002</c:v>
                </c:pt>
                <c:pt idx="2">
                  <c:v>25809391.691330001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99,448%; 6,72р.</c:v>
                </c:pt>
                <c:pt idx="1">
                  <c:v>      Державний зовнішній борг; 3,827%; 12,66р.</c:v>
                </c:pt>
                <c:pt idx="2">
                  <c:v>      Гарантований внутрішній борг; 132,972%; 5,64р.</c:v>
                </c:pt>
                <c:pt idx="3">
                  <c:v>      Гарантований зовнішній борг; 16,829%; 11,5р.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500306261.66000003</c:v>
                </c:pt>
                <c:pt idx="1">
                  <c:v>812047147.49000001</c:v>
                </c:pt>
                <c:pt idx="2">
                  <c:v>25459454.91</c:v>
                </c:pt>
                <c:pt idx="3">
                  <c:v>250404954.90000001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22,501%; 9,94р.</c:v>
                </c:pt>
                <c:pt idx="2">
                  <c:v>            ОВДП (11 - річні); 11,295%; 11,44р.</c:v>
                </c:pt>
                <c:pt idx="3">
                  <c:v>            ОВДП (12 - місячні); 8,809%; 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75%; 1,5р.</c:v>
                </c:pt>
                <c:pt idx="9">
                  <c:v>            ОВДП (2 - річні); 543,156%; 1,98р.</c:v>
                </c:pt>
                <c:pt idx="10">
                  <c:v>            ОВДП (3 - місячні); 0%; 0р.</c:v>
                </c:pt>
                <c:pt idx="11">
                  <c:v>            ОВДП (3 - річні); 15,071%; 2,89р.</c:v>
                </c:pt>
                <c:pt idx="12">
                  <c:v>            ОВДП (4 - річні); 0%; 0р.</c:v>
                </c:pt>
                <c:pt idx="13">
                  <c:v>            ОВДП (5 - річні); 22,453%; 4,81р.</c:v>
                </c:pt>
                <c:pt idx="14">
                  <c:v>            ОВДП (6 - місячні); 0%; 0р.</c:v>
                </c:pt>
                <c:pt idx="15">
                  <c:v>            ОВДП (6 - річні); 13,601%; 6,31р.</c:v>
                </c:pt>
                <c:pt idx="16">
                  <c:v>            ОВДП (7 - річні); 11,079%; 7,11р.</c:v>
                </c:pt>
                <c:pt idx="17">
                  <c:v>            ОВДП (8 - річні); 11,891%; 8,08р.</c:v>
                </c:pt>
                <c:pt idx="18">
                  <c:v>            ОВДП (9 - місячні); 0%; 0р.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7%; 2р.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586,146%; 2,93р.</c:v>
                </c:pt>
                <c:pt idx="28">
                  <c:v>            ОВДП (4 - річні); 744,15%; 3,97р.</c:v>
                </c:pt>
                <c:pt idx="29">
                  <c:v>            ОВДП (5 - річні); 86,633%; 4,91р.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24382981</c:v>
                </c:pt>
                <c:pt idx="3">
                  <c:v>10882713.949999999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1001362.24</c:v>
                </c:pt>
                <c:pt idx="9">
                  <c:v>21901568.879999999</c:v>
                </c:pt>
                <c:pt idx="10">
                  <c:v>0</c:v>
                </c:pt>
                <c:pt idx="11">
                  <c:v>8490537</c:v>
                </c:pt>
                <c:pt idx="12">
                  <c:v>0</c:v>
                </c:pt>
                <c:pt idx="13">
                  <c:v>90067880.799999997</c:v>
                </c:pt>
                <c:pt idx="14">
                  <c:v>0</c:v>
                </c:pt>
                <c:pt idx="15">
                  <c:v>20600000</c:v>
                </c:pt>
                <c:pt idx="16">
                  <c:v>23465900</c:v>
                </c:pt>
                <c:pt idx="17">
                  <c:v>30201198</c:v>
                </c:pt>
                <c:pt idx="18">
                  <c:v>0</c:v>
                </c:pt>
                <c:pt idx="19">
                  <c:v>35774399</c:v>
                </c:pt>
                <c:pt idx="20">
                  <c:v>98075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33922581.840000004</c:v>
                </c:pt>
                <c:pt idx="28">
                  <c:v>3669637.6</c:v>
                </c:pt>
                <c:pt idx="29">
                  <c:v>69535488.769999996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31.10.2015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MK_ALL!$L$19:$L$20</c:f>
              <c:numCache>
                <c:formatCode>0.00%</c:formatCode>
                <c:ptCount val="2"/>
                <c:pt idx="0">
                  <c:v>0.82630599999999998</c:v>
                </c:pt>
                <c:pt idx="1">
                  <c:v>0.17369399999999999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31.10.2015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MT_ALL!$L$19:$L$20</c:f>
              <c:numCache>
                <c:formatCode>0.00%</c:formatCode>
                <c:ptCount val="2"/>
                <c:pt idx="0">
                  <c:v>0.33104099999999997</c:v>
                </c:pt>
                <c:pt idx="1">
                  <c:v>0.66895899999999997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  <a:endParaRPr sz="1000" b="1"/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MT_ALL!$B$7:$L$7</c:f>
              <c:numCache>
                <c:formatCode>#,##0.00</c:formatCode>
                <c:ptCount val="11"/>
                <c:pt idx="0">
                  <c:v>488866907.36497998</c:v>
                </c:pt>
                <c:pt idx="1">
                  <c:v>496838454.63972998</c:v>
                </c:pt>
                <c:pt idx="2">
                  <c:v>557535736.75777996</c:v>
                </c:pt>
                <c:pt idx="3">
                  <c:v>525938821.21618003</c:v>
                </c:pt>
                <c:pt idx="4">
                  <c:v>514293012.01964998</c:v>
                </c:pt>
                <c:pt idx="5">
                  <c:v>508137384.92908001</c:v>
                </c:pt>
                <c:pt idx="6">
                  <c:v>518528187.27076</c:v>
                </c:pt>
                <c:pt idx="7">
                  <c:v>519007085.26848</c:v>
                </c:pt>
                <c:pt idx="8">
                  <c:v>518460360.34511</c:v>
                </c:pt>
                <c:pt idx="9">
                  <c:v>520758741.19682997</c:v>
                </c:pt>
                <c:pt idx="10">
                  <c:v>525765716.56849998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MT_ALL!$B$8:$L$8</c:f>
              <c:numCache>
                <c:formatCode>#,##0.00</c:formatCode>
                <c:ptCount val="11"/>
                <c:pt idx="0">
                  <c:v>611965813.49636996</c:v>
                </c:pt>
                <c:pt idx="1">
                  <c:v>616678068.36757004</c:v>
                </c:pt>
                <c:pt idx="2">
                  <c:v>1056052694.37751</c:v>
                </c:pt>
                <c:pt idx="3">
                  <c:v>998435357.37822998</c:v>
                </c:pt>
                <c:pt idx="4">
                  <c:v>903196322.35626996</c:v>
                </c:pt>
                <c:pt idx="5">
                  <c:v>916041198.13722003</c:v>
                </c:pt>
                <c:pt idx="6">
                  <c:v>919694339.07957006</c:v>
                </c:pt>
                <c:pt idx="7">
                  <c:v>950315845.21666002</c:v>
                </c:pt>
                <c:pt idx="8">
                  <c:v>976590860.94798005</c:v>
                </c:pt>
                <c:pt idx="9">
                  <c:v>1000693201.63555</c:v>
                </c:pt>
                <c:pt idx="10">
                  <c:v>1062452102.3943501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455488"/>
        <c:axId val="139457280"/>
        <c:axId val="0"/>
      </c:bar3DChart>
      <c:catAx>
        <c:axId val="1394554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9457280"/>
        <c:crosses val="autoZero"/>
        <c:auto val="0"/>
        <c:lblAlgn val="ctr"/>
        <c:lblOffset val="100"/>
        <c:tickLblSkip val="1"/>
        <c:noMultiLvlLbl val="1"/>
      </c:catAx>
      <c:valAx>
        <c:axId val="1394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455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 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MT_ALL!$B$13:$L$13</c:f>
              <c:numCache>
                <c:formatCode>#,##0.00</c:formatCode>
                <c:ptCount val="11"/>
                <c:pt idx="0">
                  <c:v>31002642.68781</c:v>
                </c:pt>
                <c:pt idx="1">
                  <c:v>30749107.669440001</c:v>
                </c:pt>
                <c:pt idx="2">
                  <c:v>20081883.331349999</c:v>
                </c:pt>
                <c:pt idx="3">
                  <c:v>22435150.552250002</c:v>
                </c:pt>
                <c:pt idx="4">
                  <c:v>24435649.60365</c:v>
                </c:pt>
                <c:pt idx="5">
                  <c:v>24141576.624529999</c:v>
                </c:pt>
                <c:pt idx="6">
                  <c:v>24673773.68823</c:v>
                </c:pt>
                <c:pt idx="7">
                  <c:v>24015014.281440001</c:v>
                </c:pt>
                <c:pt idx="8">
                  <c:v>24472483.737610001</c:v>
                </c:pt>
                <c:pt idx="9">
                  <c:v>24190346.153639998</c:v>
                </c:pt>
                <c:pt idx="10">
                  <c:v>22955206.989859998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</c:numCache>
            </c:numRef>
          </c:cat>
          <c:val>
            <c:numRef>
              <c:f>MT_ALL!$B$14:$L$14</c:f>
              <c:numCache>
                <c:formatCode>#,##0.00</c:formatCode>
                <c:ptCount val="11"/>
                <c:pt idx="0">
                  <c:v>38809248.830179997</c:v>
                </c:pt>
                <c:pt idx="1">
                  <c:v>38165927.264020003</c:v>
                </c:pt>
                <c:pt idx="2">
                  <c:v>38037968.872989997</c:v>
                </c:pt>
                <c:pt idx="3">
                  <c:v>42590595.437930003</c:v>
                </c:pt>
                <c:pt idx="4">
                  <c:v>42913647.163439997</c:v>
                </c:pt>
                <c:pt idx="5">
                  <c:v>43521062.279380001</c:v>
                </c:pt>
                <c:pt idx="6">
                  <c:v>43762963.213799998</c:v>
                </c:pt>
                <c:pt idx="7">
                  <c:v>43972133.02544</c:v>
                </c:pt>
                <c:pt idx="8">
                  <c:v>46097263.726910003</c:v>
                </c:pt>
                <c:pt idx="9">
                  <c:v>46484318.026969999</c:v>
                </c:pt>
                <c:pt idx="10">
                  <c:v>46387216.12833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303168"/>
        <c:axId val="139325440"/>
        <c:axId val="0"/>
      </c:bar3DChart>
      <c:catAx>
        <c:axId val="1393031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39325440"/>
        <c:crosses val="autoZero"/>
        <c:auto val="0"/>
        <c:lblAlgn val="ctr"/>
        <c:lblOffset val="100"/>
        <c:tickLblSkip val="1"/>
        <c:noMultiLvlLbl val="1"/>
      </c:catAx>
      <c:valAx>
        <c:axId val="13932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39303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31.10.2015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21487978.329849999</c:v>
                </c:pt>
                <c:pt idx="1">
                  <c:v>47854444.788340002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31.10.2015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8727233.1033699997</c:v>
                </c:pt>
                <c:pt idx="1">
                  <c:v>12760745.22648</c:v>
                </c:pt>
                <c:pt idx="2">
                  <c:v>47854444.788340002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6239239.6658600001</c:v>
                </c:pt>
                <c:pt idx="1">
                  <c:v>7214527.71636</c:v>
                </c:pt>
                <c:pt idx="2" formatCode="#,##0.00">
                  <c:v>43844270.891649999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11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1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11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1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16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28311" cy="637574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18568" cy="640772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28311" cy="637574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18568" cy="640772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060" cy="562428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Q180"/>
  <sheetViews>
    <sheetView workbookViewId="0">
      <selection activeCell="A8" sqref="A8"/>
    </sheetView>
  </sheetViews>
  <sheetFormatPr defaultRowHeight="11.25" outlineLevelRow="3" x14ac:dyDescent="0.2"/>
  <cols>
    <col min="1" max="1" width="52" style="85" customWidth="1"/>
    <col min="2" max="12" width="16.28515625" style="68" customWidth="1"/>
    <col min="13" max="16384" width="9.140625" style="85"/>
  </cols>
  <sheetData>
    <row r="1" spans="1:17" s="169" customFormat="1" ht="12.75" x14ac:dyDescent="0.2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7" s="230" customFormat="1" ht="18.75" x14ac:dyDescent="0.3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7"/>
      <c r="N2" s="47"/>
      <c r="O2" s="47"/>
      <c r="P2" s="47"/>
      <c r="Q2" s="47"/>
    </row>
    <row r="3" spans="1:17" s="169" customFormat="1" ht="12.75" x14ac:dyDescent="0.2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85"/>
      <c r="N3" s="185"/>
      <c r="O3" s="185"/>
    </row>
    <row r="4" spans="1:17" s="134" customFormat="1" ht="12.75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 t="s">
        <v>181</v>
      </c>
    </row>
    <row r="5" spans="1:17" s="142" customFormat="1" ht="12.75" x14ac:dyDescent="0.2">
      <c r="A5" s="148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83">
        <v>42308</v>
      </c>
    </row>
    <row r="6" spans="1:17" s="158" customFormat="1" ht="31.5" x14ac:dyDescent="0.2">
      <c r="A6" s="25" t="s">
        <v>139</v>
      </c>
      <c r="B6" s="121">
        <f t="shared" ref="B6:K6" si="0">B$7+B$49</f>
        <v>1100832720.8613501</v>
      </c>
      <c r="C6" s="121">
        <f t="shared" si="0"/>
        <v>1113516523.0073001</v>
      </c>
      <c r="D6" s="121">
        <f t="shared" si="0"/>
        <v>1613588431.1352899</v>
      </c>
      <c r="E6" s="121">
        <f t="shared" si="0"/>
        <v>1524374178.5944099</v>
      </c>
      <c r="F6" s="121">
        <f t="shared" si="0"/>
        <v>1417489334.3759201</v>
      </c>
      <c r="G6" s="121">
        <f t="shared" si="0"/>
        <v>1424178583.0663002</v>
      </c>
      <c r="H6" s="121">
        <f t="shared" si="0"/>
        <v>1438222526.3503301</v>
      </c>
      <c r="I6" s="121">
        <f t="shared" si="0"/>
        <v>1469322930.4851398</v>
      </c>
      <c r="J6" s="121">
        <f t="shared" si="0"/>
        <v>1495051221.2930899</v>
      </c>
      <c r="K6" s="121">
        <f t="shared" si="0"/>
        <v>1521451942.8323803</v>
      </c>
      <c r="L6" s="121">
        <v>1588217818.9628501</v>
      </c>
    </row>
    <row r="7" spans="1:17" s="156" customFormat="1" ht="15" x14ac:dyDescent="0.2">
      <c r="A7" s="41" t="s">
        <v>49</v>
      </c>
      <c r="B7" s="163">
        <f t="shared" ref="B7:L7" si="1">B$8+B$32</f>
        <v>488866907.36498004</v>
      </c>
      <c r="C7" s="163">
        <f t="shared" si="1"/>
        <v>496838454.63973004</v>
      </c>
      <c r="D7" s="163">
        <f t="shared" si="1"/>
        <v>557535736.75777996</v>
      </c>
      <c r="E7" s="163">
        <f t="shared" si="1"/>
        <v>525938821.21618003</v>
      </c>
      <c r="F7" s="163">
        <f t="shared" si="1"/>
        <v>514293012.01965004</v>
      </c>
      <c r="G7" s="163">
        <f t="shared" si="1"/>
        <v>508137384.92908007</v>
      </c>
      <c r="H7" s="163">
        <f t="shared" si="1"/>
        <v>518528187.27076</v>
      </c>
      <c r="I7" s="163">
        <f t="shared" si="1"/>
        <v>519007085.26848</v>
      </c>
      <c r="J7" s="163">
        <f t="shared" si="1"/>
        <v>518460360.34511</v>
      </c>
      <c r="K7" s="163">
        <f t="shared" si="1"/>
        <v>520758741.19683003</v>
      </c>
      <c r="L7" s="163">
        <f t="shared" si="1"/>
        <v>525765716.56849998</v>
      </c>
    </row>
    <row r="8" spans="1:17" s="96" customFormat="1" ht="15" outlineLevel="1" x14ac:dyDescent="0.2">
      <c r="A8" s="152" t="s">
        <v>65</v>
      </c>
      <c r="B8" s="87">
        <f t="shared" ref="B8:L8" si="2">B$9+B$30</f>
        <v>461003622.80239004</v>
      </c>
      <c r="C8" s="87">
        <f t="shared" si="2"/>
        <v>469021877.49141002</v>
      </c>
      <c r="D8" s="87">
        <f t="shared" si="2"/>
        <v>529981659.60946</v>
      </c>
      <c r="E8" s="87">
        <f t="shared" si="2"/>
        <v>498750397.06786001</v>
      </c>
      <c r="F8" s="87">
        <f t="shared" si="2"/>
        <v>487488142.28561002</v>
      </c>
      <c r="G8" s="87">
        <f t="shared" si="2"/>
        <v>481332515.19504005</v>
      </c>
      <c r="H8" s="87">
        <f t="shared" si="2"/>
        <v>491723317.53671998</v>
      </c>
      <c r="I8" s="87">
        <f t="shared" si="2"/>
        <v>492868422.94866002</v>
      </c>
      <c r="J8" s="87">
        <f t="shared" si="2"/>
        <v>492321698.02529001</v>
      </c>
      <c r="K8" s="87">
        <f t="shared" si="2"/>
        <v>494990078.87701005</v>
      </c>
      <c r="L8" s="87">
        <f t="shared" si="2"/>
        <v>500306261.66295999</v>
      </c>
    </row>
    <row r="9" spans="1:17" s="119" customFormat="1" ht="12.75" outlineLevel="2" x14ac:dyDescent="0.2">
      <c r="A9" s="9" t="s">
        <v>173</v>
      </c>
      <c r="B9" s="8">
        <f t="shared" ref="B9:K9" si="3">SUM(B$10:B$29)</f>
        <v>458226319.82981002</v>
      </c>
      <c r="C9" s="8">
        <f t="shared" si="3"/>
        <v>466244574.51883</v>
      </c>
      <c r="D9" s="8">
        <f t="shared" si="3"/>
        <v>527204356.63687998</v>
      </c>
      <c r="E9" s="8">
        <f t="shared" si="3"/>
        <v>496006157.22589999</v>
      </c>
      <c r="F9" s="8">
        <f t="shared" si="3"/>
        <v>484743902.44365001</v>
      </c>
      <c r="G9" s="8">
        <f t="shared" si="3"/>
        <v>478588275.35308003</v>
      </c>
      <c r="H9" s="8">
        <f t="shared" si="3"/>
        <v>489012140.82537997</v>
      </c>
      <c r="I9" s="8">
        <f t="shared" si="3"/>
        <v>490157246.23732001</v>
      </c>
      <c r="J9" s="8">
        <f t="shared" si="3"/>
        <v>489610521.31395</v>
      </c>
      <c r="K9" s="8">
        <f t="shared" si="3"/>
        <v>492311965.29629004</v>
      </c>
      <c r="L9" s="8">
        <v>497628148.08223999</v>
      </c>
    </row>
    <row r="10" spans="1:17" s="144" customFormat="1" ht="12.75" outlineLevel="3" x14ac:dyDescent="0.2">
      <c r="A10" s="167" t="s">
        <v>2</v>
      </c>
      <c r="B10" s="207">
        <v>88426</v>
      </c>
      <c r="C10" s="207">
        <v>88624</v>
      </c>
      <c r="D10" s="207">
        <v>89471</v>
      </c>
      <c r="E10" s="207">
        <v>89984</v>
      </c>
      <c r="F10" s="207">
        <v>90711</v>
      </c>
      <c r="G10" s="207">
        <v>90863</v>
      </c>
      <c r="H10" s="207">
        <v>95331</v>
      </c>
      <c r="I10" s="207">
        <v>95566</v>
      </c>
      <c r="J10" s="207">
        <v>96934</v>
      </c>
      <c r="K10" s="207">
        <v>97645</v>
      </c>
      <c r="L10" s="207">
        <v>98075</v>
      </c>
    </row>
    <row r="11" spans="1:17" ht="12.75" outlineLevel="3" x14ac:dyDescent="0.2">
      <c r="A11" s="81" t="s">
        <v>133</v>
      </c>
      <c r="B11" s="129">
        <v>50254465</v>
      </c>
      <c r="C11" s="129">
        <v>50254465</v>
      </c>
      <c r="D11" s="129">
        <v>50254465</v>
      </c>
      <c r="E11" s="129">
        <v>50254465</v>
      </c>
      <c r="F11" s="129">
        <v>56758463</v>
      </c>
      <c r="G11" s="129">
        <v>60558463</v>
      </c>
      <c r="H11" s="129">
        <v>60558463</v>
      </c>
      <c r="I11" s="129">
        <v>60558463</v>
      </c>
      <c r="J11" s="129">
        <v>60558463</v>
      </c>
      <c r="K11" s="129">
        <v>60558463</v>
      </c>
      <c r="L11" s="129">
        <v>60558463</v>
      </c>
      <c r="M11" s="102"/>
      <c r="N11" s="102"/>
      <c r="O11" s="102"/>
    </row>
    <row r="12" spans="1:17" ht="12.75" outlineLevel="3" x14ac:dyDescent="0.2">
      <c r="A12" s="81" t="s">
        <v>178</v>
      </c>
      <c r="B12" s="129">
        <v>3849981</v>
      </c>
      <c r="C12" s="129">
        <v>3849981</v>
      </c>
      <c r="D12" s="129">
        <v>3849981</v>
      </c>
      <c r="E12" s="129">
        <v>3849981</v>
      </c>
      <c r="F12" s="129">
        <v>3849981</v>
      </c>
      <c r="G12" s="129">
        <v>3849981</v>
      </c>
      <c r="H12" s="129">
        <v>11549981</v>
      </c>
      <c r="I12" s="129">
        <v>14882981</v>
      </c>
      <c r="J12" s="129">
        <v>17382981</v>
      </c>
      <c r="K12" s="129">
        <v>22382981</v>
      </c>
      <c r="L12" s="129">
        <v>24382981</v>
      </c>
      <c r="M12" s="102"/>
      <c r="N12" s="102"/>
      <c r="O12" s="102"/>
    </row>
    <row r="13" spans="1:17" ht="12.75" outlineLevel="3" x14ac:dyDescent="0.2">
      <c r="A13" s="81" t="s">
        <v>29</v>
      </c>
      <c r="B13" s="129">
        <v>7337889.4800000004</v>
      </c>
      <c r="C13" s="129">
        <v>7466345.6100000003</v>
      </c>
      <c r="D13" s="129">
        <v>11296095.6</v>
      </c>
      <c r="E13" s="129">
        <v>9870332.25</v>
      </c>
      <c r="F13" s="129">
        <v>9079720.5600000005</v>
      </c>
      <c r="G13" s="129">
        <v>9080180.9100000001</v>
      </c>
      <c r="H13" s="129">
        <v>12011484.26</v>
      </c>
      <c r="I13" s="129">
        <v>11952992.832380001</v>
      </c>
      <c r="J13" s="129">
        <v>11750422.363949999</v>
      </c>
      <c r="K13" s="129">
        <v>10228704.89388</v>
      </c>
      <c r="L13" s="129">
        <v>10882713.95283</v>
      </c>
      <c r="M13" s="102"/>
      <c r="N13" s="102"/>
      <c r="O13" s="102"/>
    </row>
    <row r="14" spans="1:17" ht="12.75" outlineLevel="3" x14ac:dyDescent="0.2">
      <c r="A14" s="81" t="s">
        <v>34</v>
      </c>
      <c r="B14" s="129">
        <v>1500000</v>
      </c>
      <c r="C14" s="129">
        <v>1500000</v>
      </c>
      <c r="D14" s="129">
        <v>1500000</v>
      </c>
      <c r="E14" s="129">
        <v>1500000</v>
      </c>
      <c r="F14" s="129">
        <v>1500000</v>
      </c>
      <c r="G14" s="129">
        <v>1500000</v>
      </c>
      <c r="H14" s="129">
        <v>1500000</v>
      </c>
      <c r="I14" s="129">
        <v>1500000</v>
      </c>
      <c r="J14" s="129">
        <v>1500000</v>
      </c>
      <c r="K14" s="129">
        <v>1500000</v>
      </c>
      <c r="L14" s="129">
        <v>1500000</v>
      </c>
      <c r="M14" s="102"/>
      <c r="N14" s="102"/>
      <c r="O14" s="102"/>
    </row>
    <row r="15" spans="1:17" ht="12.75" outlineLevel="3" x14ac:dyDescent="0.2">
      <c r="A15" s="81" t="s">
        <v>79</v>
      </c>
      <c r="B15" s="129">
        <v>2617630</v>
      </c>
      <c r="C15" s="129">
        <v>2617630</v>
      </c>
      <c r="D15" s="129">
        <v>2617630</v>
      </c>
      <c r="E15" s="129">
        <v>2617630</v>
      </c>
      <c r="F15" s="129">
        <v>2617630</v>
      </c>
      <c r="G15" s="129">
        <v>2617630</v>
      </c>
      <c r="H15" s="129">
        <v>2617630</v>
      </c>
      <c r="I15" s="129">
        <v>2617630</v>
      </c>
      <c r="J15" s="129">
        <v>2617630</v>
      </c>
      <c r="K15" s="129">
        <v>2617630</v>
      </c>
      <c r="L15" s="129">
        <v>2617630</v>
      </c>
      <c r="M15" s="102"/>
      <c r="N15" s="102"/>
      <c r="O15" s="102"/>
    </row>
    <row r="16" spans="1:17" ht="12.75" outlineLevel="3" x14ac:dyDescent="0.2">
      <c r="A16" s="81" t="s">
        <v>125</v>
      </c>
      <c r="B16" s="129">
        <v>3250000</v>
      </c>
      <c r="C16" s="129">
        <v>3250000</v>
      </c>
      <c r="D16" s="129">
        <v>3250000</v>
      </c>
      <c r="E16" s="129">
        <v>3250000</v>
      </c>
      <c r="F16" s="129">
        <v>3250000</v>
      </c>
      <c r="G16" s="129">
        <v>3250000</v>
      </c>
      <c r="H16" s="129">
        <v>3250000</v>
      </c>
      <c r="I16" s="129">
        <v>3250000</v>
      </c>
      <c r="J16" s="129">
        <v>3250000</v>
      </c>
      <c r="K16" s="129">
        <v>3250000</v>
      </c>
      <c r="L16" s="129">
        <v>3250000</v>
      </c>
      <c r="M16" s="102"/>
      <c r="N16" s="102"/>
      <c r="O16" s="102"/>
    </row>
    <row r="17" spans="1:15" ht="12.75" outlineLevel="3" x14ac:dyDescent="0.2">
      <c r="A17" s="81" t="s">
        <v>174</v>
      </c>
      <c r="B17" s="129">
        <v>15848840</v>
      </c>
      <c r="C17" s="129">
        <v>15848840</v>
      </c>
      <c r="D17" s="129">
        <v>15848840</v>
      </c>
      <c r="E17" s="129">
        <v>15848840</v>
      </c>
      <c r="F17" s="129">
        <v>15848840</v>
      </c>
      <c r="G17" s="129">
        <v>15848840</v>
      </c>
      <c r="H17" s="129">
        <v>15848840</v>
      </c>
      <c r="I17" s="129">
        <v>15848840</v>
      </c>
      <c r="J17" s="129">
        <v>15848840</v>
      </c>
      <c r="K17" s="129">
        <v>15848840</v>
      </c>
      <c r="L17" s="129">
        <v>15848840</v>
      </c>
      <c r="M17" s="102"/>
      <c r="N17" s="102"/>
      <c r="O17" s="102"/>
    </row>
    <row r="18" spans="1:15" ht="12.75" outlineLevel="3" x14ac:dyDescent="0.2">
      <c r="A18" s="81" t="s">
        <v>157</v>
      </c>
      <c r="B18" s="129">
        <v>769316.32</v>
      </c>
      <c r="C18" s="129">
        <v>731302.8</v>
      </c>
      <c r="D18" s="129">
        <v>1256780.92</v>
      </c>
      <c r="E18" s="129">
        <v>1017972.56</v>
      </c>
      <c r="F18" s="129">
        <v>926229</v>
      </c>
      <c r="G18" s="129">
        <v>917365.92</v>
      </c>
      <c r="H18" s="129">
        <v>941656.16</v>
      </c>
      <c r="I18" s="129">
        <v>947028</v>
      </c>
      <c r="J18" s="129">
        <v>954870.2</v>
      </c>
      <c r="K18" s="129">
        <v>964778.4</v>
      </c>
      <c r="L18" s="129">
        <v>1001362.24</v>
      </c>
      <c r="M18" s="102"/>
      <c r="N18" s="102"/>
      <c r="O18" s="102"/>
    </row>
    <row r="19" spans="1:15" ht="12.75" outlineLevel="3" x14ac:dyDescent="0.2">
      <c r="A19" s="81" t="s">
        <v>190</v>
      </c>
      <c r="B19" s="129">
        <v>40907373.574390002</v>
      </c>
      <c r="C19" s="129">
        <v>39005439.62483</v>
      </c>
      <c r="D19" s="129">
        <v>42668641.798799999</v>
      </c>
      <c r="E19" s="129">
        <v>34674632.526009999</v>
      </c>
      <c r="F19" s="129">
        <v>33350668.484420002</v>
      </c>
      <c r="G19" s="129">
        <v>27739982.16598</v>
      </c>
      <c r="H19" s="129">
        <v>24080000.901319999</v>
      </c>
      <c r="I19" s="129">
        <v>21891231.199999999</v>
      </c>
      <c r="J19" s="129">
        <v>21887820.528000001</v>
      </c>
      <c r="K19" s="129">
        <v>21890557.352000002</v>
      </c>
      <c r="L19" s="129">
        <v>21901568.879999999</v>
      </c>
      <c r="M19" s="102"/>
      <c r="N19" s="102"/>
      <c r="O19" s="102"/>
    </row>
    <row r="20" spans="1:15" ht="12.75" outlineLevel="3" x14ac:dyDescent="0.2">
      <c r="A20" s="81" t="s">
        <v>57</v>
      </c>
      <c r="B20" s="129">
        <v>0</v>
      </c>
      <c r="C20" s="129">
        <v>0</v>
      </c>
      <c r="D20" s="129">
        <v>8354616.8859999999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02"/>
      <c r="N20" s="102"/>
      <c r="O20" s="102"/>
    </row>
    <row r="21" spans="1:15" ht="12.75" outlineLevel="3" x14ac:dyDescent="0.2">
      <c r="A21" s="81" t="s">
        <v>44</v>
      </c>
      <c r="B21" s="129">
        <v>46585054.805569999</v>
      </c>
      <c r="C21" s="129">
        <v>47010885.77781</v>
      </c>
      <c r="D21" s="129">
        <v>67253908.371040002</v>
      </c>
      <c r="E21" s="129">
        <v>58459279.527759999</v>
      </c>
      <c r="F21" s="129">
        <v>46938889.906290002</v>
      </c>
      <c r="G21" s="129">
        <v>42601167.67994</v>
      </c>
      <c r="H21" s="129">
        <v>42454815.158770002</v>
      </c>
      <c r="I21" s="129">
        <v>42647700.082259998</v>
      </c>
      <c r="J21" s="129">
        <v>41847426.073600002</v>
      </c>
      <c r="K21" s="129">
        <v>40804103.67656</v>
      </c>
      <c r="L21" s="129">
        <v>42413118.840159997</v>
      </c>
      <c r="M21" s="102"/>
      <c r="N21" s="102"/>
      <c r="O21" s="102"/>
    </row>
    <row r="22" spans="1:15" ht="12.75" outlineLevel="3" x14ac:dyDescent="0.2">
      <c r="A22" s="81" t="s">
        <v>85</v>
      </c>
      <c r="B22" s="129">
        <v>2922182.86</v>
      </c>
      <c r="C22" s="129">
        <v>2994196.145</v>
      </c>
      <c r="D22" s="129">
        <v>5141177.2</v>
      </c>
      <c r="E22" s="129">
        <v>3755820</v>
      </c>
      <c r="F22" s="129">
        <v>3372493.12</v>
      </c>
      <c r="G22" s="129">
        <v>3372716.32</v>
      </c>
      <c r="H22" s="129">
        <v>3367457.28</v>
      </c>
      <c r="I22" s="129">
        <v>3462884</v>
      </c>
      <c r="J22" s="129">
        <v>3394670.56</v>
      </c>
      <c r="K22" s="129">
        <v>3449407.04</v>
      </c>
      <c r="L22" s="129">
        <v>3669637.6</v>
      </c>
      <c r="M22" s="102"/>
      <c r="N22" s="102"/>
      <c r="O22" s="102"/>
    </row>
    <row r="23" spans="1:15" ht="12.75" outlineLevel="3" x14ac:dyDescent="0.2">
      <c r="A23" s="81" t="s">
        <v>141</v>
      </c>
      <c r="B23" s="129">
        <v>131379772.78985</v>
      </c>
      <c r="C23" s="129">
        <v>130572212.56118999</v>
      </c>
      <c r="D23" s="129">
        <v>152768096.86104</v>
      </c>
      <c r="E23" s="129">
        <v>149762568.36212999</v>
      </c>
      <c r="F23" s="129">
        <v>157259888.37294</v>
      </c>
      <c r="G23" s="129">
        <v>157260697.35716</v>
      </c>
      <c r="H23" s="129">
        <v>160836094.06529</v>
      </c>
      <c r="I23" s="129">
        <v>160601542.12268001</v>
      </c>
      <c r="J23" s="129">
        <v>158620075.58840001</v>
      </c>
      <c r="K23" s="129">
        <v>158818466.93384999</v>
      </c>
      <c r="L23" s="129">
        <v>159603369.56924999</v>
      </c>
      <c r="M23" s="102"/>
      <c r="N23" s="102"/>
      <c r="O23" s="102"/>
    </row>
    <row r="24" spans="1:15" ht="12.75" outlineLevel="3" x14ac:dyDescent="0.2">
      <c r="A24" s="81" t="s">
        <v>146</v>
      </c>
      <c r="B24" s="129">
        <v>170000</v>
      </c>
      <c r="C24" s="129">
        <v>10309264</v>
      </c>
      <c r="D24" s="129">
        <v>10309264</v>
      </c>
      <c r="E24" s="129">
        <v>10309264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02"/>
      <c r="N24" s="102"/>
      <c r="O24" s="102"/>
    </row>
    <row r="25" spans="1:15" ht="12.75" outlineLevel="3" x14ac:dyDescent="0.2">
      <c r="A25" s="81" t="s">
        <v>183</v>
      </c>
      <c r="B25" s="129">
        <v>27100000</v>
      </c>
      <c r="C25" s="129">
        <v>27100000</v>
      </c>
      <c r="D25" s="129">
        <v>27100000</v>
      </c>
      <c r="E25" s="129">
        <v>27100000</v>
      </c>
      <c r="F25" s="129">
        <v>27100000</v>
      </c>
      <c r="G25" s="129">
        <v>27100000</v>
      </c>
      <c r="H25" s="129">
        <v>27100000</v>
      </c>
      <c r="I25" s="129">
        <v>27100000</v>
      </c>
      <c r="J25" s="129">
        <v>27100000</v>
      </c>
      <c r="K25" s="129">
        <v>27100000</v>
      </c>
      <c r="L25" s="129">
        <v>27100000</v>
      </c>
      <c r="M25" s="102"/>
      <c r="N25" s="102"/>
      <c r="O25" s="102"/>
    </row>
    <row r="26" spans="1:15" ht="12.75" outlineLevel="3" x14ac:dyDescent="0.2">
      <c r="A26" s="81" t="s">
        <v>40</v>
      </c>
      <c r="B26" s="129">
        <v>54624791</v>
      </c>
      <c r="C26" s="129">
        <v>54624791</v>
      </c>
      <c r="D26" s="129">
        <v>54624791</v>
      </c>
      <c r="E26" s="129">
        <v>54624791</v>
      </c>
      <c r="F26" s="129">
        <v>54624791</v>
      </c>
      <c r="G26" s="129">
        <v>54624791</v>
      </c>
      <c r="H26" s="129">
        <v>54624791</v>
      </c>
      <c r="I26" s="129">
        <v>54624791</v>
      </c>
      <c r="J26" s="129">
        <v>54624791</v>
      </c>
      <c r="K26" s="129">
        <v>54624791</v>
      </c>
      <c r="L26" s="129">
        <v>54624791</v>
      </c>
      <c r="M26" s="102"/>
      <c r="N26" s="102"/>
      <c r="O26" s="102"/>
    </row>
    <row r="27" spans="1:15" ht="12.75" outlineLevel="3" x14ac:dyDescent="0.2">
      <c r="A27" s="81" t="s">
        <v>83</v>
      </c>
      <c r="B27" s="129">
        <v>31301198</v>
      </c>
      <c r="C27" s="129">
        <v>31301198</v>
      </c>
      <c r="D27" s="129">
        <v>31301198</v>
      </c>
      <c r="E27" s="129">
        <v>31301198</v>
      </c>
      <c r="F27" s="129">
        <v>31301198</v>
      </c>
      <c r="G27" s="129">
        <v>31301198</v>
      </c>
      <c r="H27" s="129">
        <v>31301198</v>
      </c>
      <c r="I27" s="129">
        <v>31301198</v>
      </c>
      <c r="J27" s="129">
        <v>31301198</v>
      </c>
      <c r="K27" s="129">
        <v>31301198</v>
      </c>
      <c r="L27" s="129">
        <v>31301198</v>
      </c>
      <c r="M27" s="102"/>
      <c r="N27" s="102"/>
      <c r="O27" s="102"/>
    </row>
    <row r="28" spans="1:15" ht="12.75" outlineLevel="3" x14ac:dyDescent="0.2">
      <c r="A28" s="81" t="s">
        <v>172</v>
      </c>
      <c r="B28" s="129">
        <v>845000</v>
      </c>
      <c r="C28" s="129">
        <v>845000</v>
      </c>
      <c r="D28" s="129">
        <v>845000</v>
      </c>
      <c r="E28" s="129">
        <v>845000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02"/>
      <c r="N28" s="102"/>
      <c r="O28" s="102"/>
    </row>
    <row r="29" spans="1:15" ht="12.75" outlineLevel="3" x14ac:dyDescent="0.2">
      <c r="A29" s="81" t="s">
        <v>134</v>
      </c>
      <c r="B29" s="129">
        <v>36874399</v>
      </c>
      <c r="C29" s="129">
        <v>36874399</v>
      </c>
      <c r="D29" s="129">
        <v>36874399</v>
      </c>
      <c r="E29" s="129">
        <v>36874399</v>
      </c>
      <c r="F29" s="129">
        <v>36874399</v>
      </c>
      <c r="G29" s="129">
        <v>36874399</v>
      </c>
      <c r="H29" s="129">
        <v>36874399</v>
      </c>
      <c r="I29" s="129">
        <v>36874399</v>
      </c>
      <c r="J29" s="129">
        <v>36874399</v>
      </c>
      <c r="K29" s="129">
        <v>36874399</v>
      </c>
      <c r="L29" s="129">
        <v>36874399</v>
      </c>
      <c r="M29" s="102"/>
      <c r="N29" s="102"/>
      <c r="O29" s="102"/>
    </row>
    <row r="30" spans="1:15" ht="12.75" outlineLevel="2" x14ac:dyDescent="0.2">
      <c r="A30" s="118" t="s">
        <v>109</v>
      </c>
      <c r="B30" s="129">
        <f t="shared" ref="B30:K30" si="4">SUM(B$31:B$31)</f>
        <v>2777302.9725799998</v>
      </c>
      <c r="C30" s="129">
        <f t="shared" si="4"/>
        <v>2777302.9725799998</v>
      </c>
      <c r="D30" s="129">
        <f t="shared" si="4"/>
        <v>2777302.9725799998</v>
      </c>
      <c r="E30" s="129">
        <f t="shared" si="4"/>
        <v>2744239.8419599999</v>
      </c>
      <c r="F30" s="129">
        <f t="shared" si="4"/>
        <v>2744239.8419599999</v>
      </c>
      <c r="G30" s="129">
        <f t="shared" si="4"/>
        <v>2744239.8419599999</v>
      </c>
      <c r="H30" s="129">
        <f t="shared" si="4"/>
        <v>2711176.7113399999</v>
      </c>
      <c r="I30" s="129">
        <f t="shared" si="4"/>
        <v>2711176.7113399999</v>
      </c>
      <c r="J30" s="129">
        <f t="shared" si="4"/>
        <v>2711176.7113399999</v>
      </c>
      <c r="K30" s="129">
        <f t="shared" si="4"/>
        <v>2678113.58072</v>
      </c>
      <c r="L30" s="129">
        <v>2678113.58072</v>
      </c>
      <c r="M30" s="102"/>
      <c r="N30" s="102"/>
      <c r="O30" s="102"/>
    </row>
    <row r="31" spans="1:15" ht="12.75" outlineLevel="3" x14ac:dyDescent="0.2">
      <c r="A31" s="81" t="s">
        <v>28</v>
      </c>
      <c r="B31" s="129">
        <v>2777302.9725799998</v>
      </c>
      <c r="C31" s="129">
        <v>2777302.9725799998</v>
      </c>
      <c r="D31" s="129">
        <v>2777302.9725799998</v>
      </c>
      <c r="E31" s="129">
        <v>2744239.8419599999</v>
      </c>
      <c r="F31" s="129">
        <v>2744239.8419599999</v>
      </c>
      <c r="G31" s="129">
        <v>2744239.8419599999</v>
      </c>
      <c r="H31" s="129">
        <v>2711176.7113399999</v>
      </c>
      <c r="I31" s="129">
        <v>2711176.7113399999</v>
      </c>
      <c r="J31" s="129">
        <v>2711176.7113399999</v>
      </c>
      <c r="K31" s="129">
        <v>2678113.58072</v>
      </c>
      <c r="L31" s="129">
        <v>2678113.58072</v>
      </c>
      <c r="M31" s="102"/>
      <c r="N31" s="102"/>
      <c r="O31" s="102"/>
    </row>
    <row r="32" spans="1:15" ht="15" outlineLevel="1" x14ac:dyDescent="0.25">
      <c r="A32" s="139" t="s">
        <v>14</v>
      </c>
      <c r="B32" s="79">
        <f t="shared" ref="B32:L32" si="5">B$33+B$43+B$47</f>
        <v>27863284.562589999</v>
      </c>
      <c r="C32" s="79">
        <f t="shared" si="5"/>
        <v>27816577.148320001</v>
      </c>
      <c r="D32" s="79">
        <f t="shared" si="5"/>
        <v>27554077.148320001</v>
      </c>
      <c r="E32" s="79">
        <f t="shared" si="5"/>
        <v>27188424.148320001</v>
      </c>
      <c r="F32" s="79">
        <f t="shared" si="5"/>
        <v>26804869.73404</v>
      </c>
      <c r="G32" s="79">
        <f t="shared" si="5"/>
        <v>26804869.73404</v>
      </c>
      <c r="H32" s="79">
        <f t="shared" si="5"/>
        <v>26804869.73404</v>
      </c>
      <c r="I32" s="79">
        <f t="shared" si="5"/>
        <v>26138662.319820002</v>
      </c>
      <c r="J32" s="79">
        <f t="shared" si="5"/>
        <v>26138662.319820002</v>
      </c>
      <c r="K32" s="79">
        <f t="shared" si="5"/>
        <v>25768662.319820002</v>
      </c>
      <c r="L32" s="79">
        <f t="shared" si="5"/>
        <v>25459454.905540001</v>
      </c>
      <c r="M32" s="102"/>
      <c r="N32" s="102"/>
      <c r="O32" s="102"/>
    </row>
    <row r="33" spans="1:15" ht="12.75" outlineLevel="2" x14ac:dyDescent="0.2">
      <c r="A33" s="118" t="s">
        <v>173</v>
      </c>
      <c r="B33" s="129">
        <f t="shared" ref="B33:K33" si="6">SUM(B$34:B$42)</f>
        <v>21567011.600000001</v>
      </c>
      <c r="C33" s="129">
        <f t="shared" si="6"/>
        <v>21567011.600000001</v>
      </c>
      <c r="D33" s="129">
        <f t="shared" si="6"/>
        <v>21567011.600000001</v>
      </c>
      <c r="E33" s="129">
        <f t="shared" si="6"/>
        <v>21201358.600000001</v>
      </c>
      <c r="F33" s="129">
        <f t="shared" si="6"/>
        <v>21127011.600000001</v>
      </c>
      <c r="G33" s="129">
        <f t="shared" si="6"/>
        <v>21127011.600000001</v>
      </c>
      <c r="H33" s="129">
        <f t="shared" si="6"/>
        <v>21127011.600000001</v>
      </c>
      <c r="I33" s="129">
        <f t="shared" si="6"/>
        <v>20770011.600000001</v>
      </c>
      <c r="J33" s="129">
        <f t="shared" si="6"/>
        <v>20770011.600000001</v>
      </c>
      <c r="K33" s="129">
        <f t="shared" si="6"/>
        <v>20400011.600000001</v>
      </c>
      <c r="L33" s="129">
        <v>20400011.600000001</v>
      </c>
      <c r="M33" s="102"/>
      <c r="N33" s="102"/>
      <c r="O33" s="102"/>
    </row>
    <row r="34" spans="1:15" ht="12.75" outlineLevel="3" x14ac:dyDescent="0.2">
      <c r="A34" s="81" t="s">
        <v>104</v>
      </c>
      <c r="B34" s="129">
        <v>11.6</v>
      </c>
      <c r="C34" s="129">
        <v>11.6</v>
      </c>
      <c r="D34" s="129">
        <v>11.6</v>
      </c>
      <c r="E34" s="129">
        <v>11.6</v>
      </c>
      <c r="F34" s="129">
        <v>11.6</v>
      </c>
      <c r="G34" s="129">
        <v>11.6</v>
      </c>
      <c r="H34" s="129">
        <v>11.6</v>
      </c>
      <c r="I34" s="129">
        <v>11.6</v>
      </c>
      <c r="J34" s="129">
        <v>11.6</v>
      </c>
      <c r="K34" s="129">
        <v>11.6</v>
      </c>
      <c r="L34" s="129">
        <v>11.6</v>
      </c>
      <c r="M34" s="102"/>
      <c r="N34" s="102"/>
      <c r="O34" s="102"/>
    </row>
    <row r="35" spans="1:15" ht="12.75" outlineLevel="3" x14ac:dyDescent="0.2">
      <c r="A35" s="81" t="s">
        <v>70</v>
      </c>
      <c r="B35" s="129">
        <v>1000000</v>
      </c>
      <c r="C35" s="129">
        <v>1000000</v>
      </c>
      <c r="D35" s="129">
        <v>1000000</v>
      </c>
      <c r="E35" s="129">
        <v>1000000</v>
      </c>
      <c r="F35" s="129">
        <v>1000000</v>
      </c>
      <c r="G35" s="129">
        <v>1000000</v>
      </c>
      <c r="H35" s="129">
        <v>1000000</v>
      </c>
      <c r="I35" s="129">
        <v>1000000</v>
      </c>
      <c r="J35" s="129">
        <v>1000000</v>
      </c>
      <c r="K35" s="129">
        <v>1000000</v>
      </c>
      <c r="L35" s="129">
        <v>1000000</v>
      </c>
      <c r="M35" s="102"/>
      <c r="N35" s="102"/>
      <c r="O35" s="102"/>
    </row>
    <row r="36" spans="1:15" ht="12.75" outlineLevel="3" x14ac:dyDescent="0.2">
      <c r="A36" s="81" t="s">
        <v>97</v>
      </c>
      <c r="B36" s="129">
        <v>3000000</v>
      </c>
      <c r="C36" s="129">
        <v>3000000</v>
      </c>
      <c r="D36" s="129">
        <v>3000000</v>
      </c>
      <c r="E36" s="129">
        <v>3000000</v>
      </c>
      <c r="F36" s="129">
        <v>3000000</v>
      </c>
      <c r="G36" s="129">
        <v>3000000</v>
      </c>
      <c r="H36" s="129">
        <v>3000000</v>
      </c>
      <c r="I36" s="129">
        <v>3000000</v>
      </c>
      <c r="J36" s="129">
        <v>3000000</v>
      </c>
      <c r="K36" s="129">
        <v>3000000</v>
      </c>
      <c r="L36" s="129">
        <v>3000000</v>
      </c>
      <c r="M36" s="102"/>
      <c r="N36" s="102"/>
      <c r="O36" s="102"/>
    </row>
    <row r="37" spans="1:15" ht="12.75" outlineLevel="3" x14ac:dyDescent="0.2">
      <c r="A37" s="81" t="s">
        <v>1</v>
      </c>
      <c r="B37" s="129">
        <v>3200000</v>
      </c>
      <c r="C37" s="129">
        <v>3200000</v>
      </c>
      <c r="D37" s="129">
        <v>3200000</v>
      </c>
      <c r="E37" s="129">
        <v>3200000</v>
      </c>
      <c r="F37" s="129">
        <v>3200000</v>
      </c>
      <c r="G37" s="129">
        <v>3200000</v>
      </c>
      <c r="H37" s="129">
        <v>3200000</v>
      </c>
      <c r="I37" s="129">
        <v>3200000</v>
      </c>
      <c r="J37" s="129">
        <v>3200000</v>
      </c>
      <c r="K37" s="129">
        <v>3200000</v>
      </c>
      <c r="L37" s="129">
        <v>3200000</v>
      </c>
      <c r="M37" s="102"/>
      <c r="N37" s="102"/>
      <c r="O37" s="102"/>
    </row>
    <row r="38" spans="1:15" ht="12.75" outlineLevel="3" x14ac:dyDescent="0.2">
      <c r="A38" s="81" t="s">
        <v>140</v>
      </c>
      <c r="B38" s="129">
        <v>4800000</v>
      </c>
      <c r="C38" s="129">
        <v>4800000</v>
      </c>
      <c r="D38" s="129">
        <v>4800000</v>
      </c>
      <c r="E38" s="129">
        <v>4800000</v>
      </c>
      <c r="F38" s="129">
        <v>4800000</v>
      </c>
      <c r="G38" s="129">
        <v>4800000</v>
      </c>
      <c r="H38" s="129">
        <v>4800000</v>
      </c>
      <c r="I38" s="129">
        <v>4800000</v>
      </c>
      <c r="J38" s="129">
        <v>4800000</v>
      </c>
      <c r="K38" s="129">
        <v>4800000</v>
      </c>
      <c r="L38" s="129">
        <v>4800000</v>
      </c>
      <c r="M38" s="102"/>
      <c r="N38" s="102"/>
      <c r="O38" s="102"/>
    </row>
    <row r="39" spans="1:15" ht="12.75" outlineLevel="3" x14ac:dyDescent="0.2">
      <c r="A39" s="81" t="s">
        <v>93</v>
      </c>
      <c r="B39" s="129">
        <v>4250000</v>
      </c>
      <c r="C39" s="129">
        <v>4250000</v>
      </c>
      <c r="D39" s="129">
        <v>4250000</v>
      </c>
      <c r="E39" s="129">
        <v>4250000</v>
      </c>
      <c r="F39" s="129">
        <v>4250000</v>
      </c>
      <c r="G39" s="129">
        <v>4250000</v>
      </c>
      <c r="H39" s="129">
        <v>4250000</v>
      </c>
      <c r="I39" s="129">
        <v>4250000</v>
      </c>
      <c r="J39" s="129">
        <v>4250000</v>
      </c>
      <c r="K39" s="129">
        <v>4250000</v>
      </c>
      <c r="L39" s="129">
        <v>4250000</v>
      </c>
      <c r="M39" s="102"/>
      <c r="N39" s="102"/>
      <c r="O39" s="102"/>
    </row>
    <row r="40" spans="1:15" ht="12.75" outlineLevel="3" x14ac:dyDescent="0.2">
      <c r="A40" s="81" t="s">
        <v>0</v>
      </c>
      <c r="B40" s="129">
        <v>4150000</v>
      </c>
      <c r="C40" s="129">
        <v>4150000</v>
      </c>
      <c r="D40" s="129">
        <v>4150000</v>
      </c>
      <c r="E40" s="129">
        <v>4150000</v>
      </c>
      <c r="F40" s="129">
        <v>4150000</v>
      </c>
      <c r="G40" s="129">
        <v>4150000</v>
      </c>
      <c r="H40" s="129">
        <v>4150000</v>
      </c>
      <c r="I40" s="129">
        <v>4150000</v>
      </c>
      <c r="J40" s="129">
        <v>4150000</v>
      </c>
      <c r="K40" s="129">
        <v>4150000</v>
      </c>
      <c r="L40" s="129">
        <v>4150000</v>
      </c>
      <c r="M40" s="102"/>
      <c r="N40" s="102"/>
      <c r="O40" s="102"/>
    </row>
    <row r="41" spans="1:15" ht="12.75" outlineLevel="3" x14ac:dyDescent="0.2">
      <c r="A41" s="81" t="s">
        <v>119</v>
      </c>
      <c r="B41" s="129">
        <v>440000</v>
      </c>
      <c r="C41" s="129">
        <v>440000</v>
      </c>
      <c r="D41" s="129">
        <v>440000</v>
      </c>
      <c r="E41" s="129">
        <v>74347</v>
      </c>
      <c r="F41" s="129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02"/>
      <c r="N41" s="102"/>
      <c r="O41" s="102"/>
    </row>
    <row r="42" spans="1:15" ht="12.75" outlineLevel="3" x14ac:dyDescent="0.2">
      <c r="A42" s="81" t="s">
        <v>168</v>
      </c>
      <c r="B42" s="129">
        <v>727000</v>
      </c>
      <c r="C42" s="129">
        <v>727000</v>
      </c>
      <c r="D42" s="129">
        <v>727000</v>
      </c>
      <c r="E42" s="129">
        <v>727000</v>
      </c>
      <c r="F42" s="129">
        <v>727000</v>
      </c>
      <c r="G42" s="129">
        <v>727000</v>
      </c>
      <c r="H42" s="129">
        <v>727000</v>
      </c>
      <c r="I42" s="129">
        <v>370000</v>
      </c>
      <c r="J42" s="129">
        <v>370000</v>
      </c>
      <c r="K42" s="129">
        <v>0</v>
      </c>
      <c r="L42" s="129">
        <v>0</v>
      </c>
      <c r="M42" s="102"/>
      <c r="N42" s="102"/>
      <c r="O42" s="102"/>
    </row>
    <row r="43" spans="1:15" ht="12.75" outlineLevel="2" x14ac:dyDescent="0.2">
      <c r="A43" s="118" t="s">
        <v>109</v>
      </c>
      <c r="B43" s="129">
        <f t="shared" ref="B43:K43" si="7">SUM(B$44:B$46)</f>
        <v>6295318.3125900002</v>
      </c>
      <c r="C43" s="129">
        <f t="shared" si="7"/>
        <v>6248610.8983200006</v>
      </c>
      <c r="D43" s="129">
        <f t="shared" si="7"/>
        <v>5986110.8983200006</v>
      </c>
      <c r="E43" s="129">
        <f t="shared" si="7"/>
        <v>5986110.8983200006</v>
      </c>
      <c r="F43" s="129">
        <f t="shared" si="7"/>
        <v>5676903.4840400005</v>
      </c>
      <c r="G43" s="129">
        <f t="shared" si="7"/>
        <v>5676903.4840400005</v>
      </c>
      <c r="H43" s="129">
        <f t="shared" si="7"/>
        <v>5676903.4840400005</v>
      </c>
      <c r="I43" s="129">
        <f t="shared" si="7"/>
        <v>5367696.0698200008</v>
      </c>
      <c r="J43" s="129">
        <f t="shared" si="7"/>
        <v>5367696.0698200008</v>
      </c>
      <c r="K43" s="129">
        <f t="shared" si="7"/>
        <v>5367696.0698200008</v>
      </c>
      <c r="L43" s="129">
        <v>5058488.6555399997</v>
      </c>
      <c r="M43" s="102"/>
      <c r="N43" s="102"/>
      <c r="O43" s="102"/>
    </row>
    <row r="44" spans="1:15" ht="12.75" outlineLevel="3" x14ac:dyDescent="0.2">
      <c r="A44" s="81" t="s">
        <v>48</v>
      </c>
      <c r="B44" s="129">
        <v>2100000</v>
      </c>
      <c r="C44" s="129">
        <v>2100000</v>
      </c>
      <c r="D44" s="129">
        <v>1837500</v>
      </c>
      <c r="E44" s="129">
        <v>1837500</v>
      </c>
      <c r="F44" s="129">
        <v>1575000</v>
      </c>
      <c r="G44" s="129">
        <v>1575000</v>
      </c>
      <c r="H44" s="129">
        <v>1575000</v>
      </c>
      <c r="I44" s="129">
        <v>1312500</v>
      </c>
      <c r="J44" s="129">
        <v>1312500</v>
      </c>
      <c r="K44" s="129">
        <v>1312500</v>
      </c>
      <c r="L44" s="129">
        <v>1050000</v>
      </c>
      <c r="M44" s="102"/>
      <c r="N44" s="102"/>
      <c r="O44" s="102"/>
    </row>
    <row r="45" spans="1:15" ht="12.75" outlineLevel="3" x14ac:dyDescent="0.2">
      <c r="A45" s="81" t="s">
        <v>117</v>
      </c>
      <c r="B45" s="129">
        <v>4009862.3181500002</v>
      </c>
      <c r="C45" s="129">
        <v>3972362.3181500002</v>
      </c>
      <c r="D45" s="129">
        <v>3972362.3181500002</v>
      </c>
      <c r="E45" s="129">
        <v>3972362.3181500002</v>
      </c>
      <c r="F45" s="129">
        <v>3934862.3181500002</v>
      </c>
      <c r="G45" s="129">
        <v>3934862.3181500002</v>
      </c>
      <c r="H45" s="129">
        <v>3934862.3181500002</v>
      </c>
      <c r="I45" s="129">
        <v>3897362.3181500002</v>
      </c>
      <c r="J45" s="129">
        <v>3897362.3181500002</v>
      </c>
      <c r="K45" s="129">
        <v>3897362.3181500002</v>
      </c>
      <c r="L45" s="129">
        <v>3859862.3181500002</v>
      </c>
      <c r="M45" s="102"/>
      <c r="N45" s="102"/>
      <c r="O45" s="102"/>
    </row>
    <row r="46" spans="1:15" ht="12.75" outlineLevel="3" x14ac:dyDescent="0.2">
      <c r="A46" s="81" t="s">
        <v>86</v>
      </c>
      <c r="B46" s="129">
        <v>185455.99444000001</v>
      </c>
      <c r="C46" s="129">
        <v>176248.58017</v>
      </c>
      <c r="D46" s="129">
        <v>176248.58017</v>
      </c>
      <c r="E46" s="129">
        <v>176248.58017</v>
      </c>
      <c r="F46" s="129">
        <v>167041.16589</v>
      </c>
      <c r="G46" s="129">
        <v>167041.16589</v>
      </c>
      <c r="H46" s="129">
        <v>167041.16589</v>
      </c>
      <c r="I46" s="129">
        <v>157833.75167</v>
      </c>
      <c r="J46" s="129">
        <v>157833.75167</v>
      </c>
      <c r="K46" s="129">
        <v>157833.75167</v>
      </c>
      <c r="L46" s="129">
        <v>148626.33739</v>
      </c>
      <c r="M46" s="102"/>
      <c r="N46" s="102"/>
      <c r="O46" s="102"/>
    </row>
    <row r="47" spans="1:15" ht="12.75" outlineLevel="2" x14ac:dyDescent="0.2">
      <c r="A47" s="118" t="s">
        <v>127</v>
      </c>
      <c r="B47" s="129">
        <f t="shared" ref="B47:K47" si="8">SUM(B$48:B$48)</f>
        <v>954.65</v>
      </c>
      <c r="C47" s="129">
        <f t="shared" si="8"/>
        <v>954.65</v>
      </c>
      <c r="D47" s="129">
        <f t="shared" si="8"/>
        <v>954.65</v>
      </c>
      <c r="E47" s="129">
        <f t="shared" si="8"/>
        <v>954.65</v>
      </c>
      <c r="F47" s="129">
        <f t="shared" si="8"/>
        <v>954.65</v>
      </c>
      <c r="G47" s="129">
        <f t="shared" si="8"/>
        <v>954.65</v>
      </c>
      <c r="H47" s="129">
        <f t="shared" si="8"/>
        <v>954.65</v>
      </c>
      <c r="I47" s="129">
        <f t="shared" si="8"/>
        <v>954.65</v>
      </c>
      <c r="J47" s="129">
        <f t="shared" si="8"/>
        <v>954.65</v>
      </c>
      <c r="K47" s="129">
        <f t="shared" si="8"/>
        <v>954.65</v>
      </c>
      <c r="L47" s="129">
        <v>954.65</v>
      </c>
      <c r="M47" s="102"/>
      <c r="N47" s="102"/>
      <c r="O47" s="102"/>
    </row>
    <row r="48" spans="1:15" ht="12.75" outlineLevel="3" x14ac:dyDescent="0.2">
      <c r="A48" s="81" t="s">
        <v>66</v>
      </c>
      <c r="B48" s="129">
        <v>954.65</v>
      </c>
      <c r="C48" s="129">
        <v>954.65</v>
      </c>
      <c r="D48" s="129">
        <v>954.65</v>
      </c>
      <c r="E48" s="129">
        <v>954.65</v>
      </c>
      <c r="F48" s="129">
        <v>954.65</v>
      </c>
      <c r="G48" s="129">
        <v>954.65</v>
      </c>
      <c r="H48" s="129">
        <v>954.65</v>
      </c>
      <c r="I48" s="129">
        <v>954.65</v>
      </c>
      <c r="J48" s="129">
        <v>954.65</v>
      </c>
      <c r="K48" s="129">
        <v>954.65</v>
      </c>
      <c r="L48" s="129">
        <v>954.65</v>
      </c>
      <c r="M48" s="102"/>
      <c r="N48" s="102"/>
      <c r="O48" s="102"/>
    </row>
    <row r="49" spans="1:15" ht="15" x14ac:dyDescent="0.25">
      <c r="A49" s="60" t="s">
        <v>60</v>
      </c>
      <c r="B49" s="201">
        <f t="shared" ref="B49:L49" si="9">B$50+B$78</f>
        <v>611965813.49637008</v>
      </c>
      <c r="C49" s="201">
        <f t="shared" si="9"/>
        <v>616678068.36757004</v>
      </c>
      <c r="D49" s="201">
        <f t="shared" si="9"/>
        <v>1056052694.37751</v>
      </c>
      <c r="E49" s="201">
        <f t="shared" si="9"/>
        <v>998435357.37822986</v>
      </c>
      <c r="F49" s="201">
        <f t="shared" si="9"/>
        <v>903196322.35626996</v>
      </c>
      <c r="G49" s="201">
        <f t="shared" si="9"/>
        <v>916041198.13722003</v>
      </c>
      <c r="H49" s="201">
        <f t="shared" si="9"/>
        <v>919694339.07957006</v>
      </c>
      <c r="I49" s="201">
        <f t="shared" si="9"/>
        <v>950315845.2166599</v>
      </c>
      <c r="J49" s="201">
        <f t="shared" si="9"/>
        <v>976590860.94797993</v>
      </c>
      <c r="K49" s="201">
        <f t="shared" si="9"/>
        <v>1000693201.6355503</v>
      </c>
      <c r="L49" s="201">
        <f t="shared" si="9"/>
        <v>1062452102.3943499</v>
      </c>
      <c r="M49" s="102"/>
      <c r="N49" s="102"/>
      <c r="O49" s="102"/>
    </row>
    <row r="50" spans="1:15" ht="15" outlineLevel="1" x14ac:dyDescent="0.25">
      <c r="A50" s="139" t="s">
        <v>65</v>
      </c>
      <c r="B50" s="79">
        <f t="shared" ref="B50:L50" si="10">B$51+B$58+B$64+B$66+B$76</f>
        <v>486026846.34226006</v>
      </c>
      <c r="C50" s="79">
        <f t="shared" si="10"/>
        <v>490758409.15373003</v>
      </c>
      <c r="D50" s="79">
        <f t="shared" si="10"/>
        <v>842243365.31032991</v>
      </c>
      <c r="E50" s="79">
        <f t="shared" si="10"/>
        <v>768493880.1478399</v>
      </c>
      <c r="F50" s="79">
        <f t="shared" si="10"/>
        <v>697863259.28841996</v>
      </c>
      <c r="G50" s="79">
        <f t="shared" si="10"/>
        <v>712858765.57033002</v>
      </c>
      <c r="H50" s="79">
        <f t="shared" si="10"/>
        <v>717140271.43916011</v>
      </c>
      <c r="I50" s="79">
        <f t="shared" si="10"/>
        <v>745485722.82096994</v>
      </c>
      <c r="J50" s="79">
        <f t="shared" si="10"/>
        <v>741894248.53074992</v>
      </c>
      <c r="K50" s="79">
        <f t="shared" si="10"/>
        <v>764333137.79367018</v>
      </c>
      <c r="L50" s="79">
        <f t="shared" si="10"/>
        <v>812047147.49126995</v>
      </c>
      <c r="M50" s="102"/>
      <c r="N50" s="102"/>
      <c r="O50" s="102"/>
    </row>
    <row r="51" spans="1:15" ht="12.75" outlineLevel="2" x14ac:dyDescent="0.2">
      <c r="A51" s="118" t="s">
        <v>160</v>
      </c>
      <c r="B51" s="129">
        <f t="shared" ref="B51:K51" si="11">SUM(B$52:B$57)</f>
        <v>169089903.30625999</v>
      </c>
      <c r="C51" s="129">
        <f t="shared" si="11"/>
        <v>167751942.15891999</v>
      </c>
      <c r="D51" s="129">
        <f t="shared" si="11"/>
        <v>287350719.57381999</v>
      </c>
      <c r="E51" s="129">
        <f t="shared" si="11"/>
        <v>297782948.25681996</v>
      </c>
      <c r="F51" s="129">
        <f t="shared" si="11"/>
        <v>274124318.93608999</v>
      </c>
      <c r="G51" s="129">
        <f t="shared" si="11"/>
        <v>269029003.94322002</v>
      </c>
      <c r="H51" s="129">
        <f t="shared" si="11"/>
        <v>273122110.71807003</v>
      </c>
      <c r="I51" s="129">
        <f t="shared" si="11"/>
        <v>289858875.28627002</v>
      </c>
      <c r="J51" s="129">
        <f t="shared" si="11"/>
        <v>294698310.58395994</v>
      </c>
      <c r="K51" s="129">
        <f t="shared" si="11"/>
        <v>310020281.47055006</v>
      </c>
      <c r="L51" s="129">
        <v>324196829.44148999</v>
      </c>
      <c r="M51" s="102"/>
      <c r="N51" s="102"/>
      <c r="O51" s="102"/>
    </row>
    <row r="52" spans="1:15" ht="12.75" outlineLevel="3" x14ac:dyDescent="0.2">
      <c r="A52" s="81" t="s">
        <v>20</v>
      </c>
      <c r="B52" s="129">
        <v>26156754.879999999</v>
      </c>
      <c r="C52" s="129">
        <v>24864295.199999999</v>
      </c>
      <c r="D52" s="129">
        <v>42730551.280000001</v>
      </c>
      <c r="E52" s="129">
        <v>34611067.039999999</v>
      </c>
      <c r="F52" s="129">
        <v>37280717.25</v>
      </c>
      <c r="G52" s="129">
        <v>36923978.280000001</v>
      </c>
      <c r="H52" s="129">
        <v>37901660.439999998</v>
      </c>
      <c r="I52" s="129">
        <v>52323297</v>
      </c>
      <c r="J52" s="129">
        <v>52756578.549999997</v>
      </c>
      <c r="K52" s="129">
        <v>53304006.600000001</v>
      </c>
      <c r="L52" s="129">
        <v>55325263.759999998</v>
      </c>
      <c r="M52" s="102"/>
      <c r="N52" s="102"/>
      <c r="O52" s="102"/>
    </row>
    <row r="53" spans="1:15" ht="12.75" outlineLevel="3" x14ac:dyDescent="0.2">
      <c r="A53" s="81" t="s">
        <v>53</v>
      </c>
      <c r="B53" s="129">
        <v>9368981.1106899995</v>
      </c>
      <c r="C53" s="129">
        <v>8908926.9581799991</v>
      </c>
      <c r="D53" s="129">
        <v>15038569.15416</v>
      </c>
      <c r="E53" s="129">
        <v>12584914.33532</v>
      </c>
      <c r="F53" s="129">
        <v>11803496.06285</v>
      </c>
      <c r="G53" s="129">
        <v>11369336.0646</v>
      </c>
      <c r="H53" s="129">
        <v>11988974.51004</v>
      </c>
      <c r="I53" s="129">
        <v>12142013.174659999</v>
      </c>
      <c r="J53" s="129">
        <v>12175287.9771</v>
      </c>
      <c r="K53" s="129">
        <v>12601792.8299</v>
      </c>
      <c r="L53" s="129">
        <v>13091095.19871</v>
      </c>
      <c r="M53" s="102"/>
      <c r="N53" s="102"/>
      <c r="O53" s="102"/>
    </row>
    <row r="54" spans="1:15" ht="12.75" outlineLevel="3" x14ac:dyDescent="0.2">
      <c r="A54" s="81" t="s">
        <v>87</v>
      </c>
      <c r="B54" s="129">
        <v>7652991.9443499995</v>
      </c>
      <c r="C54" s="129">
        <v>7274841.6896700002</v>
      </c>
      <c r="D54" s="129">
        <v>12430966.505380001</v>
      </c>
      <c r="E54" s="129">
        <v>10068885.19342</v>
      </c>
      <c r="F54" s="129">
        <v>9161438.9525499996</v>
      </c>
      <c r="G54" s="129">
        <v>9073773.1956399996</v>
      </c>
      <c r="H54" s="129">
        <v>10242739.177300001</v>
      </c>
      <c r="I54" s="129">
        <v>10301170.649809999</v>
      </c>
      <c r="J54" s="129">
        <v>10332363.82227</v>
      </c>
      <c r="K54" s="129">
        <v>10439577.48044</v>
      </c>
      <c r="L54" s="129">
        <v>10835440.23215</v>
      </c>
      <c r="M54" s="102"/>
      <c r="N54" s="102"/>
      <c r="O54" s="102"/>
    </row>
    <row r="55" spans="1:15" ht="12.75" outlineLevel="3" x14ac:dyDescent="0.2">
      <c r="A55" s="81" t="s">
        <v>123</v>
      </c>
      <c r="B55" s="129">
        <v>68318982.284140006</v>
      </c>
      <c r="C55" s="129">
        <v>69278438.447160006</v>
      </c>
      <c r="D55" s="129">
        <v>118648112.63715</v>
      </c>
      <c r="E55" s="129">
        <v>99796481.618799999</v>
      </c>
      <c r="F55" s="129">
        <v>89496351.613900006</v>
      </c>
      <c r="G55" s="129">
        <v>89170795.800830007</v>
      </c>
      <c r="H55" s="129">
        <v>89286744.173270002</v>
      </c>
      <c r="I55" s="129">
        <v>91405103.119929999</v>
      </c>
      <c r="J55" s="129">
        <v>99905054.190520003</v>
      </c>
      <c r="K55" s="129">
        <v>112221348.36912</v>
      </c>
      <c r="L55" s="129">
        <v>118976916.28715</v>
      </c>
      <c r="M55" s="102"/>
      <c r="N55" s="102"/>
      <c r="O55" s="102"/>
    </row>
    <row r="56" spans="1:15" ht="12.75" outlineLevel="3" x14ac:dyDescent="0.2">
      <c r="A56" s="81" t="s">
        <v>136</v>
      </c>
      <c r="B56" s="129">
        <v>57585097.236879997</v>
      </c>
      <c r="C56" s="129">
        <v>57418168.846249998</v>
      </c>
      <c r="D56" s="129">
        <v>98490026.593130007</v>
      </c>
      <c r="E56" s="129">
        <v>140711050.88802001</v>
      </c>
      <c r="F56" s="129">
        <v>126372843.98239</v>
      </c>
      <c r="G56" s="129">
        <v>122481648.89999001</v>
      </c>
      <c r="H56" s="129">
        <v>123687955.99716</v>
      </c>
      <c r="I56" s="129">
        <v>123672856.56719001</v>
      </c>
      <c r="J56" s="129">
        <v>119514876.02320001</v>
      </c>
      <c r="K56" s="129">
        <v>121439177.67535999</v>
      </c>
      <c r="L56" s="129">
        <v>125952816.10559</v>
      </c>
      <c r="M56" s="102"/>
      <c r="N56" s="102"/>
      <c r="O56" s="102"/>
    </row>
    <row r="57" spans="1:15" ht="12.75" outlineLevel="3" x14ac:dyDescent="0.2">
      <c r="A57" s="81" t="s">
        <v>131</v>
      </c>
      <c r="B57" s="129">
        <v>7095.8501999999999</v>
      </c>
      <c r="C57" s="129">
        <v>7271.0176600000004</v>
      </c>
      <c r="D57" s="129">
        <v>12493.404</v>
      </c>
      <c r="E57" s="129">
        <v>10549.181259999999</v>
      </c>
      <c r="F57" s="129">
        <v>9471.0743999999995</v>
      </c>
      <c r="G57" s="129">
        <v>9471.7021600000007</v>
      </c>
      <c r="H57" s="129">
        <v>14036.4203</v>
      </c>
      <c r="I57" s="129">
        <v>14434.77468</v>
      </c>
      <c r="J57" s="129">
        <v>14150.02087</v>
      </c>
      <c r="K57" s="129">
        <v>14378.515729999999</v>
      </c>
      <c r="L57" s="129">
        <v>15297.857889999999</v>
      </c>
      <c r="M57" s="102"/>
      <c r="N57" s="102"/>
      <c r="O57" s="102"/>
    </row>
    <row r="58" spans="1:15" ht="12.75" outlineLevel="2" x14ac:dyDescent="0.2">
      <c r="A58" s="118" t="s">
        <v>43</v>
      </c>
      <c r="B58" s="129">
        <f t="shared" ref="B58:K58" si="12">SUM(B$59:B$63)</f>
        <v>16372261.708799999</v>
      </c>
      <c r="C58" s="129">
        <f t="shared" si="12"/>
        <v>16651091.807629999</v>
      </c>
      <c r="D58" s="129">
        <f t="shared" si="12"/>
        <v>28577243.597430002</v>
      </c>
      <c r="E58" s="129">
        <f t="shared" si="12"/>
        <v>27752437.93395</v>
      </c>
      <c r="F58" s="129">
        <f t="shared" si="12"/>
        <v>25169703.966640003</v>
      </c>
      <c r="G58" s="129">
        <f t="shared" si="12"/>
        <v>24731114.624469999</v>
      </c>
      <c r="H58" s="129">
        <f t="shared" si="12"/>
        <v>24778005.335939996</v>
      </c>
      <c r="I58" s="129">
        <f t="shared" si="12"/>
        <v>25119256.077099998</v>
      </c>
      <c r="J58" s="129">
        <f t="shared" si="12"/>
        <v>24546295.21305</v>
      </c>
      <c r="K58" s="129">
        <f t="shared" si="12"/>
        <v>24922649.842429996</v>
      </c>
      <c r="L58" s="129">
        <v>31575049.23652</v>
      </c>
      <c r="M58" s="102"/>
      <c r="N58" s="102"/>
      <c r="O58" s="102"/>
    </row>
    <row r="59" spans="1:15" ht="12.75" outlineLevel="3" x14ac:dyDescent="0.2">
      <c r="A59" s="81" t="s">
        <v>26</v>
      </c>
      <c r="B59" s="129">
        <v>2712107.2</v>
      </c>
      <c r="C59" s="129">
        <v>2578823.6</v>
      </c>
      <c r="D59" s="129">
        <v>4452880.2</v>
      </c>
      <c r="E59" s="129">
        <v>7496116</v>
      </c>
      <c r="F59" s="129">
        <v>6984082.4000000004</v>
      </c>
      <c r="G59" s="129">
        <v>6748314.7999999998</v>
      </c>
      <c r="H59" s="129">
        <v>6798470.4000000004</v>
      </c>
      <c r="I59" s="129">
        <v>6659831.2000000002</v>
      </c>
      <c r="J59" s="129">
        <v>6385383.2000000002</v>
      </c>
      <c r="K59" s="129">
        <v>6431856</v>
      </c>
      <c r="L59" s="129">
        <v>6948596.4000000004</v>
      </c>
      <c r="M59" s="102"/>
      <c r="N59" s="102"/>
      <c r="O59" s="102"/>
    </row>
    <row r="60" spans="1:15" ht="12.75" outlineLevel="3" x14ac:dyDescent="0.2">
      <c r="A60" s="81" t="s">
        <v>51</v>
      </c>
      <c r="B60" s="129">
        <v>134630.356</v>
      </c>
      <c r="C60" s="129">
        <v>127977.99</v>
      </c>
      <c r="D60" s="129">
        <v>219936.66099999999</v>
      </c>
      <c r="E60" s="129">
        <v>178145.198</v>
      </c>
      <c r="F60" s="129">
        <v>162090.07500000001</v>
      </c>
      <c r="G60" s="129">
        <v>160539.03599999999</v>
      </c>
      <c r="H60" s="129">
        <v>164789.82800000001</v>
      </c>
      <c r="I60" s="129">
        <v>165729.9</v>
      </c>
      <c r="J60" s="129">
        <v>167102.285</v>
      </c>
      <c r="K60" s="129">
        <v>168836.22</v>
      </c>
      <c r="L60" s="129">
        <v>5182049.5920000002</v>
      </c>
      <c r="M60" s="102"/>
      <c r="N60" s="102"/>
      <c r="O60" s="102"/>
    </row>
    <row r="61" spans="1:15" ht="12.75" outlineLevel="3" x14ac:dyDescent="0.2">
      <c r="A61" s="81" t="s">
        <v>116</v>
      </c>
      <c r="B61" s="129">
        <v>9553472.0563399997</v>
      </c>
      <c r="C61" s="129">
        <v>9789308.1142599992</v>
      </c>
      <c r="D61" s="129">
        <v>16820448.943879999</v>
      </c>
      <c r="E61" s="129">
        <v>14202851.73003</v>
      </c>
      <c r="F61" s="129">
        <v>12751346.501639999</v>
      </c>
      <c r="G61" s="129">
        <v>12752191.67056</v>
      </c>
      <c r="H61" s="129">
        <v>12732277.794299999</v>
      </c>
      <c r="I61" s="129">
        <v>13093620.528750001</v>
      </c>
      <c r="J61" s="129">
        <v>12835323.57653</v>
      </c>
      <c r="K61" s="129">
        <v>13042588.683809999</v>
      </c>
      <c r="L61" s="129">
        <v>13876513.5296</v>
      </c>
      <c r="M61" s="102"/>
      <c r="N61" s="102"/>
      <c r="O61" s="102"/>
    </row>
    <row r="62" spans="1:15" ht="12.75" outlineLevel="3" x14ac:dyDescent="0.2">
      <c r="A62" s="81" t="s">
        <v>126</v>
      </c>
      <c r="B62" s="129">
        <v>164732.60006</v>
      </c>
      <c r="C62" s="129">
        <v>168799.17257</v>
      </c>
      <c r="D62" s="129">
        <v>290038.66574999999</v>
      </c>
      <c r="E62" s="129">
        <v>244902.86671</v>
      </c>
      <c r="F62" s="129">
        <v>219874.24582000001</v>
      </c>
      <c r="G62" s="129">
        <v>219888.81925</v>
      </c>
      <c r="H62" s="129">
        <v>219545.43995</v>
      </c>
      <c r="I62" s="129">
        <v>225776.15143999999</v>
      </c>
      <c r="J62" s="129">
        <v>221322.28082000001</v>
      </c>
      <c r="K62" s="129">
        <v>224896.19823000001</v>
      </c>
      <c r="L62" s="129">
        <v>239275.74601999999</v>
      </c>
      <c r="M62" s="102"/>
      <c r="N62" s="102"/>
      <c r="O62" s="102"/>
    </row>
    <row r="63" spans="1:15" ht="12.75" outlineLevel="3" x14ac:dyDescent="0.2">
      <c r="A63" s="81" t="s">
        <v>25</v>
      </c>
      <c r="B63" s="129">
        <v>3807319.4964000001</v>
      </c>
      <c r="C63" s="129">
        <v>3986182.9308000002</v>
      </c>
      <c r="D63" s="129">
        <v>6793939.1267999997</v>
      </c>
      <c r="E63" s="129">
        <v>5630422.1392099997</v>
      </c>
      <c r="F63" s="129">
        <v>5052310.7441800004</v>
      </c>
      <c r="G63" s="129">
        <v>4850180.2986599999</v>
      </c>
      <c r="H63" s="129">
        <v>4862921.8736899998</v>
      </c>
      <c r="I63" s="129">
        <v>4974298.29691</v>
      </c>
      <c r="J63" s="129">
        <v>4937163.8706999999</v>
      </c>
      <c r="K63" s="129">
        <v>5054472.7403899999</v>
      </c>
      <c r="L63" s="129">
        <v>5328613.9688999997</v>
      </c>
      <c r="M63" s="102"/>
      <c r="N63" s="102"/>
      <c r="O63" s="102"/>
    </row>
    <row r="64" spans="1:15" ht="12.75" outlineLevel="2" x14ac:dyDescent="0.2">
      <c r="A64" s="118" t="s">
        <v>191</v>
      </c>
      <c r="B64" s="129">
        <f t="shared" ref="B64:K64" si="13">SUM(B$65:B$65)</f>
        <v>983.36320000000001</v>
      </c>
      <c r="C64" s="129">
        <f t="shared" si="13"/>
        <v>934.77318000000002</v>
      </c>
      <c r="D64" s="129">
        <f t="shared" si="13"/>
        <v>1606.45508</v>
      </c>
      <c r="E64" s="129">
        <f t="shared" si="13"/>
        <v>1301.20307</v>
      </c>
      <c r="F64" s="129">
        <f t="shared" si="13"/>
        <v>1183.9336900000001</v>
      </c>
      <c r="G64" s="129">
        <f t="shared" si="13"/>
        <v>1172.60464</v>
      </c>
      <c r="H64" s="129">
        <f t="shared" si="13"/>
        <v>1203.6531500000001</v>
      </c>
      <c r="I64" s="129">
        <f t="shared" si="13"/>
        <v>1210.5196000000001</v>
      </c>
      <c r="J64" s="129">
        <f t="shared" si="13"/>
        <v>1220.5437400000001</v>
      </c>
      <c r="K64" s="129">
        <f t="shared" si="13"/>
        <v>1233.2086899999999</v>
      </c>
      <c r="L64" s="129">
        <v>1279.97126</v>
      </c>
      <c r="M64" s="102"/>
      <c r="N64" s="102"/>
      <c r="O64" s="102"/>
    </row>
    <row r="65" spans="1:15" ht="12.75" outlineLevel="3" x14ac:dyDescent="0.2">
      <c r="A65" s="81" t="s">
        <v>169</v>
      </c>
      <c r="B65" s="129">
        <v>983.36320000000001</v>
      </c>
      <c r="C65" s="129">
        <v>934.77318000000002</v>
      </c>
      <c r="D65" s="129">
        <v>1606.45508</v>
      </c>
      <c r="E65" s="129">
        <v>1301.20307</v>
      </c>
      <c r="F65" s="129">
        <v>1183.9336900000001</v>
      </c>
      <c r="G65" s="129">
        <v>1172.60464</v>
      </c>
      <c r="H65" s="129">
        <v>1203.6531500000001</v>
      </c>
      <c r="I65" s="129">
        <v>1210.5196000000001</v>
      </c>
      <c r="J65" s="129">
        <v>1220.5437400000001</v>
      </c>
      <c r="K65" s="129">
        <v>1233.2086899999999</v>
      </c>
      <c r="L65" s="129">
        <v>1279.97126</v>
      </c>
      <c r="M65" s="102"/>
      <c r="N65" s="102"/>
      <c r="O65" s="102"/>
    </row>
    <row r="66" spans="1:15" ht="12.75" outlineLevel="2" x14ac:dyDescent="0.2">
      <c r="A66" s="118" t="s">
        <v>55</v>
      </c>
      <c r="B66" s="129">
        <f t="shared" ref="B66:K66" si="14">SUM(B$67:B$75)</f>
        <v>272509346.60000002</v>
      </c>
      <c r="C66" s="129">
        <f t="shared" si="14"/>
        <v>278381413.35000002</v>
      </c>
      <c r="D66" s="129">
        <f t="shared" si="14"/>
        <v>478331349.80000001</v>
      </c>
      <c r="E66" s="129">
        <f t="shared" si="14"/>
        <v>403245032.14999998</v>
      </c>
      <c r="F66" s="129">
        <f t="shared" si="14"/>
        <v>362218504.60000002</v>
      </c>
      <c r="G66" s="129">
        <f t="shared" si="14"/>
        <v>383156872.64999998</v>
      </c>
      <c r="H66" s="129">
        <f t="shared" si="14"/>
        <v>382944375.30000001</v>
      </c>
      <c r="I66" s="129">
        <f t="shared" si="14"/>
        <v>393492071.25</v>
      </c>
      <c r="J66" s="129">
        <f t="shared" si="14"/>
        <v>386127542.54999995</v>
      </c>
      <c r="K66" s="129">
        <f t="shared" si="14"/>
        <v>392280073.20000005</v>
      </c>
      <c r="L66" s="129">
        <v>416985370.35000002</v>
      </c>
      <c r="M66" s="102"/>
      <c r="N66" s="102"/>
      <c r="O66" s="102"/>
    </row>
    <row r="67" spans="1:15" ht="12.75" outlineLevel="3" x14ac:dyDescent="0.2">
      <c r="A67" s="81" t="s">
        <v>36</v>
      </c>
      <c r="B67" s="129">
        <v>11539744.800000001</v>
      </c>
      <c r="C67" s="129">
        <v>10969542</v>
      </c>
      <c r="D67" s="129">
        <v>18851713.800000001</v>
      </c>
      <c r="E67" s="129">
        <v>15269588.4</v>
      </c>
      <c r="F67" s="129">
        <v>13893435</v>
      </c>
      <c r="G67" s="129">
        <v>13760488.800000001</v>
      </c>
      <c r="H67" s="129">
        <v>14124842.4</v>
      </c>
      <c r="I67" s="129">
        <v>14205420</v>
      </c>
      <c r="J67" s="129">
        <v>14323053</v>
      </c>
      <c r="K67" s="129">
        <v>14471676</v>
      </c>
      <c r="L67" s="129">
        <v>15020433.6</v>
      </c>
      <c r="M67" s="102"/>
      <c r="N67" s="102"/>
      <c r="O67" s="102"/>
    </row>
    <row r="68" spans="1:15" ht="12.75" outlineLevel="3" x14ac:dyDescent="0.2">
      <c r="A68" s="81" t="s">
        <v>64</v>
      </c>
      <c r="B68" s="129">
        <v>15768556</v>
      </c>
      <c r="C68" s="129">
        <v>16157817</v>
      </c>
      <c r="D68" s="129">
        <v>27763120</v>
      </c>
      <c r="E68" s="129">
        <v>23442625</v>
      </c>
      <c r="F68" s="129">
        <v>21046832</v>
      </c>
      <c r="G68" s="129">
        <v>21048227</v>
      </c>
      <c r="H68" s="129">
        <v>21015358</v>
      </c>
      <c r="I68" s="129">
        <v>21611775</v>
      </c>
      <c r="J68" s="129">
        <v>21185441</v>
      </c>
      <c r="K68" s="129">
        <v>21527544</v>
      </c>
      <c r="L68" s="129">
        <v>22903985</v>
      </c>
      <c r="M68" s="102"/>
      <c r="N68" s="102"/>
      <c r="O68" s="102"/>
    </row>
    <row r="69" spans="1:15" ht="12.75" outlineLevel="3" x14ac:dyDescent="0.2">
      <c r="A69" s="81" t="s">
        <v>94</v>
      </c>
      <c r="B69" s="129">
        <v>11037989.199999999</v>
      </c>
      <c r="C69" s="129">
        <v>11310471.9</v>
      </c>
      <c r="D69" s="129">
        <v>19434184</v>
      </c>
      <c r="E69" s="129">
        <v>16409837.5</v>
      </c>
      <c r="F69" s="129">
        <v>14732782.4</v>
      </c>
      <c r="G69" s="129">
        <v>14733758.9</v>
      </c>
      <c r="H69" s="129">
        <v>14710750.6</v>
      </c>
      <c r="I69" s="129">
        <v>15128242.5</v>
      </c>
      <c r="J69" s="129">
        <v>14829808.699999999</v>
      </c>
      <c r="K69" s="129">
        <v>15069280.800000001</v>
      </c>
      <c r="L69" s="129">
        <v>16032789.5</v>
      </c>
      <c r="M69" s="102"/>
      <c r="N69" s="102"/>
      <c r="O69" s="102"/>
    </row>
    <row r="70" spans="1:15" ht="12.75" outlineLevel="3" x14ac:dyDescent="0.2">
      <c r="A70" s="81" t="s">
        <v>15</v>
      </c>
      <c r="B70" s="129">
        <v>31537112</v>
      </c>
      <c r="C70" s="129">
        <v>32315634</v>
      </c>
      <c r="D70" s="129">
        <v>55526240</v>
      </c>
      <c r="E70" s="129">
        <v>46885250</v>
      </c>
      <c r="F70" s="129">
        <v>42093664</v>
      </c>
      <c r="G70" s="129">
        <v>42096454</v>
      </c>
      <c r="H70" s="129">
        <v>42030716</v>
      </c>
      <c r="I70" s="129">
        <v>43223550</v>
      </c>
      <c r="J70" s="129">
        <v>42370882</v>
      </c>
      <c r="K70" s="129">
        <v>43055088</v>
      </c>
      <c r="L70" s="129">
        <v>45807970</v>
      </c>
      <c r="M70" s="102"/>
      <c r="N70" s="102"/>
      <c r="O70" s="102"/>
    </row>
    <row r="71" spans="1:15" ht="12.75" outlineLevel="3" x14ac:dyDescent="0.2">
      <c r="A71" s="81" t="s">
        <v>54</v>
      </c>
      <c r="B71" s="129">
        <v>43363529</v>
      </c>
      <c r="C71" s="129">
        <v>44433996.75</v>
      </c>
      <c r="D71" s="129">
        <v>76348580</v>
      </c>
      <c r="E71" s="129">
        <v>64467218.75</v>
      </c>
      <c r="F71" s="129">
        <v>57878788</v>
      </c>
      <c r="G71" s="129">
        <v>57882624.25</v>
      </c>
      <c r="H71" s="129">
        <v>57792234.5</v>
      </c>
      <c r="I71" s="129">
        <v>59432381.25</v>
      </c>
      <c r="J71" s="129">
        <v>58259962.75</v>
      </c>
      <c r="K71" s="129">
        <v>59200746</v>
      </c>
      <c r="L71" s="129">
        <v>62985958.75</v>
      </c>
      <c r="M71" s="102"/>
      <c r="N71" s="102"/>
      <c r="O71" s="102"/>
    </row>
    <row r="72" spans="1:15" ht="12.75" outlineLevel="3" x14ac:dyDescent="0.2">
      <c r="A72" s="81" t="s">
        <v>81</v>
      </c>
      <c r="B72" s="129">
        <v>76477496.599999994</v>
      </c>
      <c r="C72" s="129">
        <v>78365412.450000003</v>
      </c>
      <c r="D72" s="129">
        <v>134651132</v>
      </c>
      <c r="E72" s="129">
        <v>113696731.25</v>
      </c>
      <c r="F72" s="129">
        <v>102077135.2</v>
      </c>
      <c r="G72" s="129">
        <v>102083900.95</v>
      </c>
      <c r="H72" s="129">
        <v>101924486.3</v>
      </c>
      <c r="I72" s="129">
        <v>104817108.75</v>
      </c>
      <c r="J72" s="129">
        <v>102749388.84999999</v>
      </c>
      <c r="K72" s="129">
        <v>104408588.40000001</v>
      </c>
      <c r="L72" s="129">
        <v>111084327.25</v>
      </c>
      <c r="M72" s="102"/>
      <c r="N72" s="102"/>
      <c r="O72" s="102"/>
    </row>
    <row r="73" spans="1:15" ht="12.75" outlineLevel="3" x14ac:dyDescent="0.2">
      <c r="A73" s="81" t="s">
        <v>111</v>
      </c>
      <c r="B73" s="129">
        <v>67016363</v>
      </c>
      <c r="C73" s="129">
        <v>68670722.25</v>
      </c>
      <c r="D73" s="129">
        <v>117993260</v>
      </c>
      <c r="E73" s="129">
        <v>99631156.25</v>
      </c>
      <c r="F73" s="129">
        <v>89449036</v>
      </c>
      <c r="G73" s="129">
        <v>89454964.75</v>
      </c>
      <c r="H73" s="129">
        <v>89315271.5</v>
      </c>
      <c r="I73" s="129">
        <v>91850043.75</v>
      </c>
      <c r="J73" s="129">
        <v>90038124.25</v>
      </c>
      <c r="K73" s="129">
        <v>91492062</v>
      </c>
      <c r="L73" s="129">
        <v>97341936.25</v>
      </c>
      <c r="M73" s="102"/>
      <c r="N73" s="102"/>
      <c r="O73" s="102"/>
    </row>
    <row r="74" spans="1:15" ht="12.75" outlineLevel="3" x14ac:dyDescent="0.2">
      <c r="A74" s="81" t="s">
        <v>153</v>
      </c>
      <c r="B74" s="129">
        <v>15768556</v>
      </c>
      <c r="C74" s="129">
        <v>16157817</v>
      </c>
      <c r="D74" s="129">
        <v>27763120</v>
      </c>
      <c r="E74" s="129">
        <v>23442625</v>
      </c>
      <c r="F74" s="129">
        <v>21046832</v>
      </c>
      <c r="G74" s="129">
        <v>21048227</v>
      </c>
      <c r="H74" s="129">
        <v>21015358</v>
      </c>
      <c r="I74" s="129">
        <v>21611775</v>
      </c>
      <c r="J74" s="129">
        <v>21185441</v>
      </c>
      <c r="K74" s="129">
        <v>21527544</v>
      </c>
      <c r="L74" s="129">
        <v>22903985</v>
      </c>
      <c r="M74" s="102"/>
      <c r="N74" s="102"/>
      <c r="O74" s="102"/>
    </row>
    <row r="75" spans="1:15" ht="12.75" outlineLevel="3" x14ac:dyDescent="0.2">
      <c r="A75" s="81" t="s">
        <v>177</v>
      </c>
      <c r="B75" s="129">
        <v>0</v>
      </c>
      <c r="C75" s="129">
        <v>0</v>
      </c>
      <c r="D75" s="129">
        <v>0</v>
      </c>
      <c r="E75" s="129">
        <v>0</v>
      </c>
      <c r="F75" s="129">
        <v>0</v>
      </c>
      <c r="G75" s="129">
        <v>21048227</v>
      </c>
      <c r="H75" s="129">
        <v>21015358</v>
      </c>
      <c r="I75" s="129">
        <v>21611775</v>
      </c>
      <c r="J75" s="129">
        <v>21185441</v>
      </c>
      <c r="K75" s="129">
        <v>21527544</v>
      </c>
      <c r="L75" s="129">
        <v>22903985</v>
      </c>
      <c r="M75" s="102"/>
      <c r="N75" s="102"/>
      <c r="O75" s="102"/>
    </row>
    <row r="76" spans="1:15" ht="12.75" outlineLevel="2" x14ac:dyDescent="0.2">
      <c r="A76" s="118" t="s">
        <v>162</v>
      </c>
      <c r="B76" s="129">
        <f t="shared" ref="B76:K76" si="15">SUM(B$77:B$77)</f>
        <v>28054351.364</v>
      </c>
      <c r="C76" s="129">
        <f t="shared" si="15"/>
        <v>27973027.063999999</v>
      </c>
      <c r="D76" s="129">
        <f t="shared" si="15"/>
        <v>47982445.884000003</v>
      </c>
      <c r="E76" s="129">
        <f t="shared" si="15"/>
        <v>39712160.604000002</v>
      </c>
      <c r="F76" s="129">
        <f t="shared" si="15"/>
        <v>36349547.851999998</v>
      </c>
      <c r="G76" s="129">
        <f t="shared" si="15"/>
        <v>35940601.748000003</v>
      </c>
      <c r="H76" s="129">
        <f t="shared" si="15"/>
        <v>36294576.431999996</v>
      </c>
      <c r="I76" s="129">
        <f t="shared" si="15"/>
        <v>37014309.688000001</v>
      </c>
      <c r="J76" s="129">
        <f t="shared" si="15"/>
        <v>36520879.640000001</v>
      </c>
      <c r="K76" s="129">
        <f t="shared" si="15"/>
        <v>37108900.071999997</v>
      </c>
      <c r="L76" s="129">
        <v>39288618.491999999</v>
      </c>
      <c r="M76" s="102"/>
      <c r="N76" s="102"/>
      <c r="O76" s="102"/>
    </row>
    <row r="77" spans="1:15" ht="12.75" outlineLevel="3" x14ac:dyDescent="0.2">
      <c r="A77" s="81" t="s">
        <v>136</v>
      </c>
      <c r="B77" s="129">
        <v>28054351.364</v>
      </c>
      <c r="C77" s="129">
        <v>27973027.063999999</v>
      </c>
      <c r="D77" s="129">
        <v>47982445.884000003</v>
      </c>
      <c r="E77" s="129">
        <v>39712160.604000002</v>
      </c>
      <c r="F77" s="129">
        <v>36349547.851999998</v>
      </c>
      <c r="G77" s="129">
        <v>35940601.748000003</v>
      </c>
      <c r="H77" s="129">
        <v>36294576.431999996</v>
      </c>
      <c r="I77" s="129">
        <v>37014309.688000001</v>
      </c>
      <c r="J77" s="129">
        <v>36520879.640000001</v>
      </c>
      <c r="K77" s="129">
        <v>37108900.071999997</v>
      </c>
      <c r="L77" s="129">
        <v>39288618.491999999</v>
      </c>
      <c r="M77" s="102"/>
      <c r="N77" s="102"/>
      <c r="O77" s="102"/>
    </row>
    <row r="78" spans="1:15" ht="15" outlineLevel="1" x14ac:dyDescent="0.25">
      <c r="A78" s="139" t="s">
        <v>14</v>
      </c>
      <c r="B78" s="79">
        <f t="shared" ref="B78:L78" si="16">B$79+B$84+B$86+B$97+B$100</f>
        <v>125938967.15411</v>
      </c>
      <c r="C78" s="79">
        <f t="shared" si="16"/>
        <v>125919659.21383999</v>
      </c>
      <c r="D78" s="79">
        <f t="shared" si="16"/>
        <v>213809329.06718001</v>
      </c>
      <c r="E78" s="79">
        <f t="shared" si="16"/>
        <v>229941477.23038998</v>
      </c>
      <c r="F78" s="79">
        <f t="shared" si="16"/>
        <v>205333063.06784999</v>
      </c>
      <c r="G78" s="79">
        <f t="shared" si="16"/>
        <v>203182432.56689003</v>
      </c>
      <c r="H78" s="79">
        <f t="shared" si="16"/>
        <v>202554067.64041001</v>
      </c>
      <c r="I78" s="79">
        <f t="shared" si="16"/>
        <v>204830122.39568996</v>
      </c>
      <c r="J78" s="79">
        <f t="shared" si="16"/>
        <v>234696612.41722998</v>
      </c>
      <c r="K78" s="79">
        <f t="shared" si="16"/>
        <v>236360063.84188002</v>
      </c>
      <c r="L78" s="79">
        <f t="shared" si="16"/>
        <v>250404954.90307999</v>
      </c>
      <c r="M78" s="102"/>
      <c r="N78" s="102"/>
      <c r="O78" s="102"/>
    </row>
    <row r="79" spans="1:15" ht="12.75" outlineLevel="2" x14ac:dyDescent="0.2">
      <c r="A79" s="118" t="s">
        <v>160</v>
      </c>
      <c r="B79" s="129">
        <f t="shared" ref="B79:K79" si="17">SUM(B$80:B$83)</f>
        <v>40110556.680459999</v>
      </c>
      <c r="C79" s="129">
        <f t="shared" si="17"/>
        <v>38596589.385870002</v>
      </c>
      <c r="D79" s="129">
        <f t="shared" si="17"/>
        <v>66282586.657710001</v>
      </c>
      <c r="E79" s="129">
        <f t="shared" si="17"/>
        <v>106312327.52835999</v>
      </c>
      <c r="F79" s="129">
        <f t="shared" si="17"/>
        <v>94927215.155429989</v>
      </c>
      <c r="G79" s="129">
        <f t="shared" si="17"/>
        <v>93935917.662840009</v>
      </c>
      <c r="H79" s="129">
        <f t="shared" si="17"/>
        <v>93384909.637089998</v>
      </c>
      <c r="I79" s="129">
        <f t="shared" si="17"/>
        <v>93164808.567759991</v>
      </c>
      <c r="J79" s="129">
        <f t="shared" si="17"/>
        <v>127066481.80824</v>
      </c>
      <c r="K79" s="129">
        <f t="shared" si="17"/>
        <v>127712506.82209</v>
      </c>
      <c r="L79" s="129">
        <v>135598639.03342</v>
      </c>
      <c r="M79" s="102"/>
      <c r="N79" s="102"/>
      <c r="O79" s="102"/>
    </row>
    <row r="80" spans="1:15" ht="12.75" outlineLevel="3" x14ac:dyDescent="0.2">
      <c r="A80" s="81" t="s">
        <v>61</v>
      </c>
      <c r="B80" s="129">
        <v>451450.45024999999</v>
      </c>
      <c r="C80" s="129">
        <v>443142.02782999998</v>
      </c>
      <c r="D80" s="129">
        <v>761503.23690999998</v>
      </c>
      <c r="E80" s="129">
        <v>578620.36802000005</v>
      </c>
      <c r="F80" s="129">
        <v>498711.63477</v>
      </c>
      <c r="G80" s="129">
        <v>496134.28194000002</v>
      </c>
      <c r="H80" s="129">
        <v>502883.43628000002</v>
      </c>
      <c r="I80" s="129">
        <v>510909.71470999997</v>
      </c>
      <c r="J80" s="129">
        <v>508589.34959</v>
      </c>
      <c r="K80" s="129">
        <v>468157.12844</v>
      </c>
      <c r="L80" s="129">
        <v>435862.15127999999</v>
      </c>
      <c r="M80" s="102"/>
      <c r="N80" s="102"/>
      <c r="O80" s="102"/>
    </row>
    <row r="81" spans="1:15" ht="12.75" outlineLevel="3" x14ac:dyDescent="0.2">
      <c r="A81" s="81" t="s">
        <v>53</v>
      </c>
      <c r="B81" s="129">
        <v>1392507.25657</v>
      </c>
      <c r="C81" s="129">
        <v>1412030.40469</v>
      </c>
      <c r="D81" s="129">
        <v>2480464.8007399999</v>
      </c>
      <c r="E81" s="129">
        <v>2032144.9783999999</v>
      </c>
      <c r="F81" s="129">
        <v>1872252.0704000001</v>
      </c>
      <c r="G81" s="129">
        <v>1837124.84057</v>
      </c>
      <c r="H81" s="129">
        <v>1740212.57966</v>
      </c>
      <c r="I81" s="129">
        <v>1805007.7348799999</v>
      </c>
      <c r="J81" s="129">
        <v>1815179.4477599999</v>
      </c>
      <c r="K81" s="129">
        <v>1795987.9079799999</v>
      </c>
      <c r="L81" s="129">
        <v>1923458.8565700001</v>
      </c>
      <c r="M81" s="102"/>
      <c r="N81" s="102"/>
      <c r="O81" s="102"/>
    </row>
    <row r="82" spans="1:15" ht="12.75" outlineLevel="3" x14ac:dyDescent="0.2">
      <c r="A82" s="81" t="s">
        <v>123</v>
      </c>
      <c r="B82" s="129">
        <v>5807737.2910500001</v>
      </c>
      <c r="C82" s="129">
        <v>6013912.3383900002</v>
      </c>
      <c r="D82" s="129">
        <v>10333386.6153</v>
      </c>
      <c r="E82" s="129">
        <v>8725305.6357700005</v>
      </c>
      <c r="F82" s="129">
        <v>7749618.6469900003</v>
      </c>
      <c r="G82" s="129">
        <v>7750132.2976000002</v>
      </c>
      <c r="H82" s="129">
        <v>7738029.65833</v>
      </c>
      <c r="I82" s="129">
        <v>7957635.3597900001</v>
      </c>
      <c r="J82" s="129">
        <v>7800655.63399</v>
      </c>
      <c r="K82" s="129">
        <v>7926620.8048</v>
      </c>
      <c r="L82" s="129">
        <v>8814534.8346200008</v>
      </c>
      <c r="M82" s="102"/>
      <c r="N82" s="102"/>
      <c r="O82" s="102"/>
    </row>
    <row r="83" spans="1:15" ht="12.75" outlineLevel="3" x14ac:dyDescent="0.2">
      <c r="A83" s="81" t="s">
        <v>136</v>
      </c>
      <c r="B83" s="129">
        <v>32458861.68259</v>
      </c>
      <c r="C83" s="129">
        <v>30727504.61496</v>
      </c>
      <c r="D83" s="129">
        <v>52707232.004759997</v>
      </c>
      <c r="E83" s="129">
        <v>94976256.546169996</v>
      </c>
      <c r="F83" s="129">
        <v>84806632.803269997</v>
      </c>
      <c r="G83" s="129">
        <v>83852526.242730007</v>
      </c>
      <c r="H83" s="129">
        <v>83403783.962819993</v>
      </c>
      <c r="I83" s="129">
        <v>82891255.758379996</v>
      </c>
      <c r="J83" s="129">
        <v>116942057.3769</v>
      </c>
      <c r="K83" s="129">
        <v>117521740.98086999</v>
      </c>
      <c r="L83" s="129">
        <v>124424783.19095001</v>
      </c>
      <c r="M83" s="102"/>
      <c r="N83" s="102"/>
      <c r="O83" s="102"/>
    </row>
    <row r="84" spans="1:15" ht="12.75" outlineLevel="2" x14ac:dyDescent="0.2">
      <c r="A84" s="118" t="s">
        <v>43</v>
      </c>
      <c r="B84" s="129">
        <f t="shared" ref="B84:K84" si="18">SUM(B$85:B$85)</f>
        <v>3842712.4724099999</v>
      </c>
      <c r="C84" s="129">
        <f t="shared" si="18"/>
        <v>3543815.9600300002</v>
      </c>
      <c r="D84" s="129">
        <f t="shared" si="18"/>
        <v>6089151.0131799998</v>
      </c>
      <c r="E84" s="129">
        <f t="shared" si="18"/>
        <v>5141557.7128999997</v>
      </c>
      <c r="F84" s="129">
        <f t="shared" si="18"/>
        <v>4616100.0059399996</v>
      </c>
      <c r="G84" s="129">
        <f t="shared" si="18"/>
        <v>4616405.9645499997</v>
      </c>
      <c r="H84" s="129">
        <f t="shared" si="18"/>
        <v>4609196.9655400002</v>
      </c>
      <c r="I84" s="129">
        <f t="shared" si="18"/>
        <v>4213338.86687</v>
      </c>
      <c r="J84" s="129">
        <f t="shared" si="18"/>
        <v>4130222.6206399999</v>
      </c>
      <c r="K84" s="129">
        <f t="shared" si="18"/>
        <v>4196917.5527400002</v>
      </c>
      <c r="L84" s="129">
        <v>4465262.5805500001</v>
      </c>
      <c r="M84" s="102"/>
      <c r="N84" s="102"/>
      <c r="O84" s="102"/>
    </row>
    <row r="85" spans="1:15" ht="12.75" outlineLevel="3" x14ac:dyDescent="0.2">
      <c r="A85" s="81" t="s">
        <v>26</v>
      </c>
      <c r="B85" s="129">
        <v>3842712.4724099999</v>
      </c>
      <c r="C85" s="129">
        <v>3543815.9600300002</v>
      </c>
      <c r="D85" s="129">
        <v>6089151.0131799998</v>
      </c>
      <c r="E85" s="129">
        <v>5141557.7128999997</v>
      </c>
      <c r="F85" s="129">
        <v>4616100.0059399996</v>
      </c>
      <c r="G85" s="129">
        <v>4616405.9645499997</v>
      </c>
      <c r="H85" s="129">
        <v>4609196.9655400002</v>
      </c>
      <c r="I85" s="129">
        <v>4213338.86687</v>
      </c>
      <c r="J85" s="129">
        <v>4130222.6206399999</v>
      </c>
      <c r="K85" s="129">
        <v>4196917.5527400002</v>
      </c>
      <c r="L85" s="129">
        <v>4465262.5805500001</v>
      </c>
      <c r="M85" s="102"/>
      <c r="N85" s="102"/>
      <c r="O85" s="102"/>
    </row>
    <row r="86" spans="1:15" ht="12.75" outlineLevel="2" x14ac:dyDescent="0.2">
      <c r="A86" s="118" t="s">
        <v>191</v>
      </c>
      <c r="B86" s="129">
        <f t="shared" ref="B86:K86" si="19">SUM(B$87:B$96)</f>
        <v>51615528.267689995</v>
      </c>
      <c r="C86" s="129">
        <f t="shared" si="19"/>
        <v>52710693.83602</v>
      </c>
      <c r="D86" s="129">
        <f t="shared" si="19"/>
        <v>88059579.012030005</v>
      </c>
      <c r="E86" s="129">
        <f t="shared" si="19"/>
        <v>73469536.364600003</v>
      </c>
      <c r="F86" s="129">
        <f t="shared" si="19"/>
        <v>65326301.204249993</v>
      </c>
      <c r="G86" s="129">
        <f t="shared" si="19"/>
        <v>64191262.197779998</v>
      </c>
      <c r="H86" s="129">
        <f t="shared" si="19"/>
        <v>64157065.141659997</v>
      </c>
      <c r="I86" s="129">
        <f t="shared" si="19"/>
        <v>65923022.985210001</v>
      </c>
      <c r="J86" s="129">
        <f t="shared" si="19"/>
        <v>62774493.148529999</v>
      </c>
      <c r="K86" s="129">
        <f t="shared" si="19"/>
        <v>63067703.716449998</v>
      </c>
      <c r="L86" s="129">
        <v>66324948.941430002</v>
      </c>
      <c r="M86" s="102"/>
      <c r="N86" s="102"/>
      <c r="O86" s="102"/>
    </row>
    <row r="87" spans="1:15" ht="12.75" outlineLevel="3" x14ac:dyDescent="0.2">
      <c r="A87" s="81" t="s">
        <v>145</v>
      </c>
      <c r="B87" s="129">
        <v>1435475.70704</v>
      </c>
      <c r="C87" s="129">
        <v>1364545.8657199999</v>
      </c>
      <c r="D87" s="129">
        <v>2345041.2175400001</v>
      </c>
      <c r="E87" s="129">
        <v>1424584.5717</v>
      </c>
      <c r="F87" s="129">
        <v>1296195.5902499999</v>
      </c>
      <c r="G87" s="129">
        <v>1283792.3020599999</v>
      </c>
      <c r="H87" s="129">
        <v>1317784.8697500001</v>
      </c>
      <c r="I87" s="129">
        <v>1325302.4008500001</v>
      </c>
      <c r="J87" s="129">
        <v>1336277.0356999999</v>
      </c>
      <c r="K87" s="129">
        <v>900095.26632000005</v>
      </c>
      <c r="L87" s="129">
        <v>934226.35922999994</v>
      </c>
      <c r="M87" s="102"/>
      <c r="N87" s="102"/>
      <c r="O87" s="102"/>
    </row>
    <row r="88" spans="1:15" ht="12.75" outlineLevel="3" x14ac:dyDescent="0.2">
      <c r="A88" s="81" t="s">
        <v>100</v>
      </c>
      <c r="B88" s="129">
        <v>2384205.6672</v>
      </c>
      <c r="C88" s="129">
        <v>2443061.9304</v>
      </c>
      <c r="D88" s="129">
        <v>4197783.7439999999</v>
      </c>
      <c r="E88" s="129">
        <v>3544524.9</v>
      </c>
      <c r="F88" s="129">
        <v>2651900.8319999999</v>
      </c>
      <c r="G88" s="129">
        <v>2652076.602</v>
      </c>
      <c r="H88" s="129">
        <v>2647935.108</v>
      </c>
      <c r="I88" s="129">
        <v>2723083.65</v>
      </c>
      <c r="J88" s="129">
        <v>2669365.5660000001</v>
      </c>
      <c r="K88" s="129">
        <v>2712470.5440000002</v>
      </c>
      <c r="L88" s="129">
        <v>2308721.6880000001</v>
      </c>
      <c r="M88" s="102"/>
      <c r="N88" s="102"/>
      <c r="O88" s="102"/>
    </row>
    <row r="89" spans="1:15" ht="12.75" outlineLevel="3" x14ac:dyDescent="0.2">
      <c r="A89" s="81" t="s">
        <v>186</v>
      </c>
      <c r="B89" s="129">
        <v>225265.11275</v>
      </c>
      <c r="C89" s="129">
        <v>230825.98483999999</v>
      </c>
      <c r="D89" s="129">
        <v>396616.04758999997</v>
      </c>
      <c r="E89" s="129">
        <v>167447.36496000001</v>
      </c>
      <c r="F89" s="129">
        <v>150334.55337000001</v>
      </c>
      <c r="G89" s="129">
        <v>150344.51766000001</v>
      </c>
      <c r="H89" s="129">
        <v>150109.73903</v>
      </c>
      <c r="I89" s="129">
        <v>154369.86155999999</v>
      </c>
      <c r="J89" s="129">
        <v>151324.61791999999</v>
      </c>
      <c r="K89" s="129">
        <v>0</v>
      </c>
      <c r="L89" s="129">
        <v>0</v>
      </c>
      <c r="M89" s="102"/>
      <c r="N89" s="102"/>
      <c r="O89" s="102"/>
    </row>
    <row r="90" spans="1:15" ht="12.75" outlineLevel="3" x14ac:dyDescent="0.2">
      <c r="A90" s="81" t="s">
        <v>121</v>
      </c>
      <c r="B90" s="129">
        <v>980382.46112999995</v>
      </c>
      <c r="C90" s="129">
        <v>931939.72395000001</v>
      </c>
      <c r="D90" s="129">
        <v>1601585.6409400001</v>
      </c>
      <c r="E90" s="129">
        <v>1189099.3169199999</v>
      </c>
      <c r="F90" s="129">
        <v>1081933.1625300001</v>
      </c>
      <c r="G90" s="129">
        <v>1071580.15029</v>
      </c>
      <c r="H90" s="129">
        <v>1099953.7125299999</v>
      </c>
      <c r="I90" s="129">
        <v>1106228.5882300001</v>
      </c>
      <c r="J90" s="129">
        <v>1115389.1049500001</v>
      </c>
      <c r="K90" s="129">
        <v>1024455.2230699999</v>
      </c>
      <c r="L90" s="129">
        <v>1063301.9737499999</v>
      </c>
      <c r="M90" s="102"/>
      <c r="N90" s="102"/>
      <c r="O90" s="102"/>
    </row>
    <row r="91" spans="1:15" ht="12.75" outlineLevel="3" x14ac:dyDescent="0.2">
      <c r="A91" s="81" t="s">
        <v>112</v>
      </c>
      <c r="B91" s="129">
        <v>2316926.5369799999</v>
      </c>
      <c r="C91" s="129">
        <v>2374121.9542899998</v>
      </c>
      <c r="D91" s="129">
        <v>3059495.90729</v>
      </c>
      <c r="E91" s="129">
        <v>2583377.3453299999</v>
      </c>
      <c r="F91" s="129">
        <v>2319360.9495399999</v>
      </c>
      <c r="G91" s="129">
        <v>1546343.1470900001</v>
      </c>
      <c r="H91" s="129">
        <v>1543928.37112</v>
      </c>
      <c r="I91" s="129">
        <v>1587745.1420400001</v>
      </c>
      <c r="J91" s="129">
        <v>778211.94374999998</v>
      </c>
      <c r="K91" s="129">
        <v>790778.52853000001</v>
      </c>
      <c r="L91" s="129">
        <v>841339.79964999994</v>
      </c>
      <c r="M91" s="102"/>
      <c r="N91" s="102"/>
      <c r="O91" s="102"/>
    </row>
    <row r="92" spans="1:15" ht="12.75" outlineLevel="3" x14ac:dyDescent="0.2">
      <c r="A92" s="81" t="s">
        <v>103</v>
      </c>
      <c r="B92" s="129">
        <v>7884278</v>
      </c>
      <c r="C92" s="129">
        <v>8078908.5</v>
      </c>
      <c r="D92" s="129">
        <v>13881560</v>
      </c>
      <c r="E92" s="129">
        <v>11721312.5</v>
      </c>
      <c r="F92" s="129">
        <v>10523416</v>
      </c>
      <c r="G92" s="129">
        <v>10524113.5</v>
      </c>
      <c r="H92" s="129">
        <v>10507679</v>
      </c>
      <c r="I92" s="129">
        <v>10805887.5</v>
      </c>
      <c r="J92" s="129">
        <v>10592720.5</v>
      </c>
      <c r="K92" s="129">
        <v>10763772</v>
      </c>
      <c r="L92" s="129">
        <v>11451992.5</v>
      </c>
      <c r="M92" s="102"/>
      <c r="N92" s="102"/>
      <c r="O92" s="102"/>
    </row>
    <row r="93" spans="1:15" ht="12.75" outlineLevel="3" x14ac:dyDescent="0.2">
      <c r="A93" s="81" t="s">
        <v>138</v>
      </c>
      <c r="B93" s="129">
        <v>1340327.26</v>
      </c>
      <c r="C93" s="129">
        <v>1373414.4450000001</v>
      </c>
      <c r="D93" s="129">
        <v>2359865.2000000002</v>
      </c>
      <c r="E93" s="129">
        <v>1992623.125</v>
      </c>
      <c r="F93" s="129">
        <v>1653018.1852800001</v>
      </c>
      <c r="G93" s="129">
        <v>1653127.7485799999</v>
      </c>
      <c r="H93" s="129">
        <v>1650546.2173200001</v>
      </c>
      <c r="I93" s="129">
        <v>1697388.8085</v>
      </c>
      <c r="J93" s="129">
        <v>1663904.53614</v>
      </c>
      <c r="K93" s="129">
        <v>1690773.3057599999</v>
      </c>
      <c r="L93" s="129">
        <v>1650919.2387999999</v>
      </c>
      <c r="M93" s="102"/>
      <c r="N93" s="102"/>
      <c r="O93" s="102"/>
    </row>
    <row r="94" spans="1:15" ht="12.75" outlineLevel="3" x14ac:dyDescent="0.2">
      <c r="A94" s="81" t="s">
        <v>115</v>
      </c>
      <c r="B94" s="129">
        <v>24474752.557250001</v>
      </c>
      <c r="C94" s="129">
        <v>25078933.856740002</v>
      </c>
      <c r="D94" s="129">
        <v>43091801.951750003</v>
      </c>
      <c r="E94" s="129">
        <v>36385858.42402</v>
      </c>
      <c r="F94" s="129">
        <v>32667290.861249998</v>
      </c>
      <c r="G94" s="129">
        <v>32669456.074080002</v>
      </c>
      <c r="H94" s="129">
        <v>32618439.313779999</v>
      </c>
      <c r="I94" s="129">
        <v>33544152.390859999</v>
      </c>
      <c r="J94" s="129">
        <v>32882429.202210002</v>
      </c>
      <c r="K94" s="129">
        <v>33413415.443059999</v>
      </c>
      <c r="L94" s="129">
        <v>35549822.409220003</v>
      </c>
      <c r="M94" s="102"/>
      <c r="N94" s="102"/>
      <c r="O94" s="102"/>
    </row>
    <row r="95" spans="1:15" ht="12.75" outlineLevel="3" x14ac:dyDescent="0.2">
      <c r="A95" s="81" t="s">
        <v>96</v>
      </c>
      <c r="B95" s="129">
        <v>3086103.51615</v>
      </c>
      <c r="C95" s="129">
        <v>3162286.7596100001</v>
      </c>
      <c r="D95" s="129">
        <v>5433589.6229999997</v>
      </c>
      <c r="E95" s="129">
        <v>4588014.7453100001</v>
      </c>
      <c r="F95" s="129">
        <v>4119128.1077999999</v>
      </c>
      <c r="G95" s="129">
        <v>3776117.6995100002</v>
      </c>
      <c r="H95" s="129">
        <v>3770220.8981900001</v>
      </c>
      <c r="I95" s="129">
        <v>3877219.9717999999</v>
      </c>
      <c r="J95" s="129">
        <v>3800734.3199</v>
      </c>
      <c r="K95" s="129">
        <v>3862108.6671799999</v>
      </c>
      <c r="L95" s="129">
        <v>4109046.4839499998</v>
      </c>
      <c r="M95" s="102"/>
      <c r="N95" s="102"/>
      <c r="O95" s="102"/>
    </row>
    <row r="96" spans="1:15" ht="12.75" outlineLevel="3" x14ac:dyDescent="0.2">
      <c r="A96" s="81" t="s">
        <v>98</v>
      </c>
      <c r="B96" s="129">
        <v>7487811.4491900001</v>
      </c>
      <c r="C96" s="129">
        <v>7672654.8154699998</v>
      </c>
      <c r="D96" s="129">
        <v>11692239.679919999</v>
      </c>
      <c r="E96" s="129">
        <v>9872694.0713599995</v>
      </c>
      <c r="F96" s="129">
        <v>8863722.9622300006</v>
      </c>
      <c r="G96" s="129">
        <v>8864310.4565099999</v>
      </c>
      <c r="H96" s="129">
        <v>8850467.9119399991</v>
      </c>
      <c r="I96" s="129">
        <v>9101644.6713699996</v>
      </c>
      <c r="J96" s="129">
        <v>7784136.3219600003</v>
      </c>
      <c r="K96" s="129">
        <v>7909834.7385299997</v>
      </c>
      <c r="L96" s="129">
        <v>8415578.4888300002</v>
      </c>
      <c r="M96" s="102"/>
      <c r="N96" s="102"/>
      <c r="O96" s="102"/>
    </row>
    <row r="97" spans="1:15" ht="12.75" outlineLevel="2" x14ac:dyDescent="0.2">
      <c r="A97" s="118" t="s">
        <v>55</v>
      </c>
      <c r="B97" s="129">
        <f t="shared" ref="B97:K97" si="20">SUM(B$98:B$99)</f>
        <v>28509549.248</v>
      </c>
      <c r="C97" s="129">
        <f t="shared" si="20"/>
        <v>29213333.136</v>
      </c>
      <c r="D97" s="129">
        <f t="shared" si="20"/>
        <v>50195720.960000001</v>
      </c>
      <c r="E97" s="129">
        <f t="shared" si="20"/>
        <v>42384266</v>
      </c>
      <c r="F97" s="129">
        <f t="shared" si="20"/>
        <v>38052672.255999997</v>
      </c>
      <c r="G97" s="129">
        <f t="shared" si="20"/>
        <v>38055194.416000001</v>
      </c>
      <c r="H97" s="129">
        <f t="shared" si="20"/>
        <v>37995767.263999999</v>
      </c>
      <c r="I97" s="129">
        <f t="shared" si="20"/>
        <v>39074089.200000003</v>
      </c>
      <c r="J97" s="129">
        <f t="shared" si="20"/>
        <v>38303277.328000002</v>
      </c>
      <c r="K97" s="129">
        <f t="shared" si="20"/>
        <v>38921799.552000001</v>
      </c>
      <c r="L97" s="129">
        <v>41410404.880000003</v>
      </c>
      <c r="M97" s="102"/>
      <c r="N97" s="102"/>
      <c r="O97" s="102"/>
    </row>
    <row r="98" spans="1:15" ht="12.75" outlineLevel="3" x14ac:dyDescent="0.2">
      <c r="A98" s="81" t="s">
        <v>37</v>
      </c>
      <c r="B98" s="129">
        <v>8672705.8000000007</v>
      </c>
      <c r="C98" s="129">
        <v>8886799.3499999996</v>
      </c>
      <c r="D98" s="129">
        <v>15269716</v>
      </c>
      <c r="E98" s="129">
        <v>12893443.75</v>
      </c>
      <c r="F98" s="129">
        <v>11575757.6</v>
      </c>
      <c r="G98" s="129">
        <v>11576524.85</v>
      </c>
      <c r="H98" s="129">
        <v>11558446.9</v>
      </c>
      <c r="I98" s="129">
        <v>11886476.25</v>
      </c>
      <c r="J98" s="129">
        <v>11651992.550000001</v>
      </c>
      <c r="K98" s="129">
        <v>11840149.199999999</v>
      </c>
      <c r="L98" s="129">
        <v>12597191.75</v>
      </c>
      <c r="M98" s="102"/>
      <c r="N98" s="102"/>
      <c r="O98" s="102"/>
    </row>
    <row r="99" spans="1:15" ht="12.75" outlineLevel="3" x14ac:dyDescent="0.2">
      <c r="A99" s="81" t="s">
        <v>130</v>
      </c>
      <c r="B99" s="129">
        <v>19836843.447999999</v>
      </c>
      <c r="C99" s="129">
        <v>20326533.785999998</v>
      </c>
      <c r="D99" s="129">
        <v>34926004.960000001</v>
      </c>
      <c r="E99" s="129">
        <v>29490822.25</v>
      </c>
      <c r="F99" s="129">
        <v>26476914.655999999</v>
      </c>
      <c r="G99" s="129">
        <v>26478669.566</v>
      </c>
      <c r="H99" s="129">
        <v>26437320.364</v>
      </c>
      <c r="I99" s="129">
        <v>27187612.949999999</v>
      </c>
      <c r="J99" s="129">
        <v>26651284.778000001</v>
      </c>
      <c r="K99" s="129">
        <v>27081650.352000002</v>
      </c>
      <c r="L99" s="129">
        <v>28813213.129999999</v>
      </c>
      <c r="M99" s="102"/>
      <c r="N99" s="102"/>
      <c r="O99" s="102"/>
    </row>
    <row r="100" spans="1:15" ht="12.75" outlineLevel="2" x14ac:dyDescent="0.2">
      <c r="A100" s="118" t="s">
        <v>162</v>
      </c>
      <c r="B100" s="129">
        <f t="shared" ref="B100:K100" si="21">SUM(B$101:B$101)</f>
        <v>1860620.4855500001</v>
      </c>
      <c r="C100" s="129">
        <f t="shared" si="21"/>
        <v>1855226.89592</v>
      </c>
      <c r="D100" s="129">
        <f t="shared" si="21"/>
        <v>3182291.4242600002</v>
      </c>
      <c r="E100" s="129">
        <f t="shared" si="21"/>
        <v>2633789.6245300001</v>
      </c>
      <c r="F100" s="129">
        <f t="shared" si="21"/>
        <v>2410774.4462299999</v>
      </c>
      <c r="G100" s="129">
        <f t="shared" si="21"/>
        <v>2383652.3257200001</v>
      </c>
      <c r="H100" s="129">
        <f t="shared" si="21"/>
        <v>2407128.6321200002</v>
      </c>
      <c r="I100" s="129">
        <f t="shared" si="21"/>
        <v>2454862.7758499999</v>
      </c>
      <c r="J100" s="129">
        <f t="shared" si="21"/>
        <v>2422137.5118200001</v>
      </c>
      <c r="K100" s="129">
        <f t="shared" si="21"/>
        <v>2461136.1985999998</v>
      </c>
      <c r="L100" s="129">
        <v>2605699.4676799998</v>
      </c>
      <c r="M100" s="102"/>
      <c r="N100" s="102"/>
      <c r="O100" s="102"/>
    </row>
    <row r="101" spans="1:15" ht="12.75" outlineLevel="3" x14ac:dyDescent="0.2">
      <c r="A101" s="81" t="s">
        <v>136</v>
      </c>
      <c r="B101" s="129">
        <v>1860620.4855500001</v>
      </c>
      <c r="C101" s="129">
        <v>1855226.89592</v>
      </c>
      <c r="D101" s="129">
        <v>3182291.4242600002</v>
      </c>
      <c r="E101" s="129">
        <v>2633789.6245300001</v>
      </c>
      <c r="F101" s="129">
        <v>2410774.4462299999</v>
      </c>
      <c r="G101" s="129">
        <v>2383652.3257200001</v>
      </c>
      <c r="H101" s="129">
        <v>2407128.6321200002</v>
      </c>
      <c r="I101" s="129">
        <v>2454862.7758499999</v>
      </c>
      <c r="J101" s="129">
        <v>2422137.5118200001</v>
      </c>
      <c r="K101" s="129">
        <v>2461136.1985999998</v>
      </c>
      <c r="L101" s="129">
        <v>2605699.4676799998</v>
      </c>
      <c r="M101" s="102"/>
      <c r="N101" s="102"/>
      <c r="O101" s="102"/>
    </row>
    <row r="102" spans="1:15" x14ac:dyDescent="0.2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102"/>
      <c r="N102" s="102"/>
      <c r="O102" s="102"/>
    </row>
    <row r="103" spans="1:15" x14ac:dyDescent="0.2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102"/>
      <c r="N103" s="102"/>
      <c r="O103" s="102"/>
    </row>
    <row r="104" spans="1:15" x14ac:dyDescent="0.2"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102"/>
      <c r="N104" s="102"/>
      <c r="O104" s="102"/>
    </row>
    <row r="105" spans="1:15" x14ac:dyDescent="0.2"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102"/>
      <c r="N105" s="102"/>
      <c r="O105" s="102"/>
    </row>
    <row r="106" spans="1:15" x14ac:dyDescent="0.2"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102"/>
      <c r="N106" s="102"/>
      <c r="O106" s="102"/>
    </row>
    <row r="107" spans="1:15" x14ac:dyDescent="0.2"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102"/>
      <c r="N107" s="102"/>
      <c r="O107" s="102"/>
    </row>
    <row r="108" spans="1:15" x14ac:dyDescent="0.2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102"/>
      <c r="N108" s="102"/>
      <c r="O108" s="102"/>
    </row>
    <row r="109" spans="1:15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02"/>
      <c r="N109" s="102"/>
      <c r="O109" s="102"/>
    </row>
    <row r="110" spans="1:15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102"/>
      <c r="N110" s="102"/>
      <c r="O110" s="102"/>
    </row>
    <row r="111" spans="1:15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102"/>
      <c r="N111" s="102"/>
      <c r="O111" s="102"/>
    </row>
    <row r="112" spans="1:15" x14ac:dyDescent="0.2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102"/>
      <c r="N112" s="102"/>
      <c r="O112" s="102"/>
    </row>
    <row r="113" spans="2:15" x14ac:dyDescent="0.2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102"/>
      <c r="N113" s="102"/>
      <c r="O113" s="102"/>
    </row>
    <row r="114" spans="2:15" x14ac:dyDescent="0.2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102"/>
      <c r="N114" s="102"/>
      <c r="O114" s="102"/>
    </row>
    <row r="115" spans="2:15" x14ac:dyDescent="0.2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102"/>
      <c r="N115" s="102"/>
      <c r="O115" s="102"/>
    </row>
    <row r="116" spans="2:15" x14ac:dyDescent="0.2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102"/>
      <c r="N116" s="102"/>
      <c r="O116" s="102"/>
    </row>
    <row r="117" spans="2:15" x14ac:dyDescent="0.2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102"/>
      <c r="N117" s="102"/>
      <c r="O117" s="102"/>
    </row>
    <row r="118" spans="2:15" x14ac:dyDescent="0.2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102"/>
      <c r="N118" s="102"/>
      <c r="O118" s="102"/>
    </row>
    <row r="119" spans="2:15" x14ac:dyDescent="0.2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102"/>
      <c r="N119" s="102"/>
      <c r="O119" s="102"/>
    </row>
    <row r="120" spans="2:15" x14ac:dyDescent="0.2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102"/>
      <c r="N120" s="102"/>
      <c r="O120" s="102"/>
    </row>
    <row r="121" spans="2:15" x14ac:dyDescent="0.2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102"/>
      <c r="N121" s="102"/>
      <c r="O121" s="102"/>
    </row>
    <row r="122" spans="2:15" x14ac:dyDescent="0.2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102"/>
      <c r="N122" s="102"/>
      <c r="O122" s="102"/>
    </row>
    <row r="123" spans="2:15" x14ac:dyDescent="0.2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102"/>
      <c r="N123" s="102"/>
      <c r="O123" s="102"/>
    </row>
    <row r="124" spans="2:15" x14ac:dyDescent="0.2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102"/>
      <c r="N124" s="102"/>
      <c r="O124" s="102"/>
    </row>
    <row r="125" spans="2:15" x14ac:dyDescent="0.2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2"/>
      <c r="N125" s="102"/>
      <c r="O125" s="102"/>
    </row>
    <row r="126" spans="2:15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102"/>
      <c r="N126" s="102"/>
      <c r="O126" s="102"/>
    </row>
    <row r="127" spans="2:15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102"/>
      <c r="N127" s="102"/>
      <c r="O127" s="102"/>
    </row>
    <row r="128" spans="2:15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102"/>
      <c r="N128" s="102"/>
      <c r="O128" s="102"/>
    </row>
    <row r="129" spans="2:15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102"/>
      <c r="N129" s="102"/>
      <c r="O129" s="102"/>
    </row>
    <row r="130" spans="2:15" x14ac:dyDescent="0.2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102"/>
      <c r="N130" s="102"/>
      <c r="O130" s="102"/>
    </row>
    <row r="131" spans="2:15" x14ac:dyDescent="0.2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102"/>
      <c r="N131" s="102"/>
      <c r="O131" s="102"/>
    </row>
    <row r="132" spans="2:15" x14ac:dyDescent="0.2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102"/>
      <c r="N132" s="102"/>
      <c r="O132" s="102"/>
    </row>
    <row r="133" spans="2:15" x14ac:dyDescent="0.2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102"/>
      <c r="N133" s="102"/>
      <c r="O133" s="102"/>
    </row>
    <row r="134" spans="2:15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102"/>
      <c r="N134" s="102"/>
      <c r="O134" s="102"/>
    </row>
    <row r="135" spans="2:15" x14ac:dyDescent="0.2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102"/>
      <c r="N135" s="102"/>
      <c r="O135" s="102"/>
    </row>
    <row r="136" spans="2:15" x14ac:dyDescent="0.2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102"/>
      <c r="N136" s="102"/>
      <c r="O136" s="102"/>
    </row>
    <row r="137" spans="2:15" x14ac:dyDescent="0.2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102"/>
      <c r="N137" s="102"/>
      <c r="O137" s="102"/>
    </row>
    <row r="138" spans="2:15" x14ac:dyDescent="0.2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102"/>
      <c r="N138" s="102"/>
      <c r="O138" s="102"/>
    </row>
    <row r="139" spans="2:15" x14ac:dyDescent="0.2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102"/>
      <c r="N139" s="102"/>
      <c r="O139" s="102"/>
    </row>
    <row r="140" spans="2:15" x14ac:dyDescent="0.2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102"/>
      <c r="N140" s="102"/>
      <c r="O140" s="102"/>
    </row>
    <row r="141" spans="2:15" x14ac:dyDescent="0.2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102"/>
      <c r="N141" s="102"/>
      <c r="O141" s="102"/>
    </row>
    <row r="142" spans="2:15" x14ac:dyDescent="0.2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102"/>
      <c r="N142" s="102"/>
      <c r="O142" s="102"/>
    </row>
    <row r="143" spans="2:15" x14ac:dyDescent="0.2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102"/>
      <c r="N143" s="102"/>
      <c r="O143" s="102"/>
    </row>
    <row r="144" spans="2:15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102"/>
      <c r="N144" s="102"/>
      <c r="O144" s="102"/>
    </row>
    <row r="145" spans="2:15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102"/>
      <c r="N145" s="102"/>
      <c r="O145" s="102"/>
    </row>
    <row r="146" spans="2:15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102"/>
      <c r="N146" s="102"/>
      <c r="O146" s="102"/>
    </row>
    <row r="147" spans="2:15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102"/>
      <c r="N147" s="102"/>
      <c r="O147" s="102"/>
    </row>
    <row r="148" spans="2:15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102"/>
      <c r="N148" s="102"/>
      <c r="O148" s="102"/>
    </row>
    <row r="149" spans="2:15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102"/>
      <c r="N149" s="102"/>
      <c r="O149" s="102"/>
    </row>
    <row r="150" spans="2:15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102"/>
      <c r="N150" s="102"/>
      <c r="O150" s="102"/>
    </row>
    <row r="151" spans="2:15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102"/>
      <c r="N151" s="102"/>
      <c r="O151" s="102"/>
    </row>
    <row r="152" spans="2:15" x14ac:dyDescent="0.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102"/>
      <c r="N152" s="102"/>
      <c r="O152" s="102"/>
    </row>
    <row r="153" spans="2:15" x14ac:dyDescent="0.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102"/>
      <c r="N153" s="102"/>
      <c r="O153" s="102"/>
    </row>
    <row r="154" spans="2:15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102"/>
      <c r="N154" s="102"/>
      <c r="O154" s="102"/>
    </row>
    <row r="155" spans="2:15" x14ac:dyDescent="0.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102"/>
      <c r="N155" s="102"/>
      <c r="O155" s="102"/>
    </row>
    <row r="156" spans="2:15" x14ac:dyDescent="0.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102"/>
      <c r="N156" s="102"/>
      <c r="O156" s="102"/>
    </row>
    <row r="157" spans="2:15" x14ac:dyDescent="0.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102"/>
      <c r="N157" s="102"/>
      <c r="O157" s="102"/>
    </row>
    <row r="158" spans="2:15" x14ac:dyDescent="0.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102"/>
      <c r="N158" s="102"/>
      <c r="O158" s="102"/>
    </row>
    <row r="159" spans="2:15" x14ac:dyDescent="0.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102"/>
      <c r="N159" s="102"/>
      <c r="O159" s="102"/>
    </row>
    <row r="160" spans="2:15" x14ac:dyDescent="0.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102"/>
      <c r="N160" s="102"/>
      <c r="O160" s="102"/>
    </row>
    <row r="161" spans="2:15" x14ac:dyDescent="0.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102"/>
      <c r="N161" s="102"/>
      <c r="O161" s="102"/>
    </row>
    <row r="162" spans="2:15" x14ac:dyDescent="0.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102"/>
      <c r="N162" s="102"/>
      <c r="O162" s="102"/>
    </row>
    <row r="163" spans="2:15" x14ac:dyDescent="0.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102"/>
      <c r="N163" s="102"/>
      <c r="O163" s="102"/>
    </row>
    <row r="164" spans="2:15" x14ac:dyDescent="0.2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102"/>
      <c r="N164" s="102"/>
      <c r="O164" s="102"/>
    </row>
    <row r="165" spans="2:15" x14ac:dyDescent="0.2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102"/>
      <c r="N165" s="102"/>
      <c r="O165" s="102"/>
    </row>
    <row r="166" spans="2:15" x14ac:dyDescent="0.2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102"/>
      <c r="N166" s="102"/>
      <c r="O166" s="102"/>
    </row>
    <row r="167" spans="2:15" x14ac:dyDescent="0.2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102"/>
      <c r="N167" s="102"/>
      <c r="O167" s="102"/>
    </row>
    <row r="168" spans="2:15" x14ac:dyDescent="0.2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102"/>
      <c r="N168" s="102"/>
      <c r="O168" s="102"/>
    </row>
    <row r="169" spans="2:15" x14ac:dyDescent="0.2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102"/>
      <c r="N169" s="102"/>
      <c r="O169" s="102"/>
    </row>
    <row r="170" spans="2:15" x14ac:dyDescent="0.2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102"/>
      <c r="N170" s="102"/>
      <c r="O170" s="102"/>
    </row>
    <row r="171" spans="2:15" x14ac:dyDescent="0.2"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102"/>
      <c r="N171" s="102"/>
      <c r="O171" s="102"/>
    </row>
    <row r="172" spans="2:15" x14ac:dyDescent="0.2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102"/>
      <c r="N172" s="102"/>
      <c r="O172" s="102"/>
    </row>
    <row r="173" spans="2:15" x14ac:dyDescent="0.2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102"/>
      <c r="N173" s="102"/>
      <c r="O173" s="102"/>
    </row>
    <row r="174" spans="2:15" x14ac:dyDescent="0.2"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102"/>
      <c r="N174" s="102"/>
      <c r="O174" s="102"/>
    </row>
    <row r="175" spans="2:15" x14ac:dyDescent="0.2"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102"/>
      <c r="N175" s="102"/>
      <c r="O175" s="102"/>
    </row>
    <row r="176" spans="2:15" x14ac:dyDescent="0.2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102"/>
      <c r="N176" s="102"/>
      <c r="O176" s="102"/>
    </row>
    <row r="177" spans="2:15" x14ac:dyDescent="0.2"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102"/>
      <c r="N177" s="102"/>
      <c r="O177" s="102"/>
    </row>
    <row r="178" spans="2:15" x14ac:dyDescent="0.2"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102"/>
      <c r="N178" s="102"/>
      <c r="O178" s="102"/>
    </row>
    <row r="179" spans="2:15" x14ac:dyDescent="0.2"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102"/>
      <c r="N179" s="102"/>
      <c r="O179" s="102"/>
    </row>
    <row r="180" spans="2:15" x14ac:dyDescent="0.2"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102"/>
      <c r="N180" s="102"/>
      <c r="O180" s="102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7" sqref="A7"/>
    </sheetView>
  </sheetViews>
  <sheetFormatPr defaultRowHeight="12.75" outlineLevelRow="1" x14ac:dyDescent="0.2"/>
  <cols>
    <col min="1" max="1" width="75.5703125" style="169" bestFit="1" customWidth="1"/>
    <col min="2" max="2" width="18" style="169" customWidth="1"/>
    <col min="3" max="3" width="19.85546875" style="169" customWidth="1"/>
    <col min="4" max="4" width="11.42578125" style="169" bestFit="1" customWidth="1"/>
    <col min="5" max="16384" width="9.140625" style="169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D5" s="78" t="s">
        <v>149</v>
      </c>
    </row>
    <row r="6" spans="1:19" s="142" customFormat="1" x14ac:dyDescent="0.2">
      <c r="A6" s="23"/>
      <c r="B6" s="46" t="s">
        <v>155</v>
      </c>
      <c r="C6" s="46" t="s">
        <v>158</v>
      </c>
      <c r="D6" s="46" t="s">
        <v>171</v>
      </c>
    </row>
    <row r="7" spans="1:19" s="63" customFormat="1" ht="15.75" x14ac:dyDescent="0.2">
      <c r="A7" s="36" t="s">
        <v>139</v>
      </c>
      <c r="B7" s="195">
        <f t="shared" ref="B7:D7" si="0">SUM(B$8+ B$9)</f>
        <v>69342423.118190005</v>
      </c>
      <c r="C7" s="195">
        <f t="shared" si="0"/>
        <v>1588217818.9628501</v>
      </c>
      <c r="D7" s="34">
        <f t="shared" si="0"/>
        <v>1</v>
      </c>
    </row>
    <row r="8" spans="1:19" s="244" customFormat="1" ht="14.25" x14ac:dyDescent="0.2">
      <c r="A8" s="108" t="str">
        <f>SRATE_M!A7</f>
        <v>Борг, по якому сплата відсотків здійснюється за плаваючими процентними ставками</v>
      </c>
      <c r="B8" s="136">
        <f>SRATE_M!B7</f>
        <v>21487978.329849999</v>
      </c>
      <c r="C8" s="136">
        <f>SRATE_M!C7</f>
        <v>492160333.34689999</v>
      </c>
      <c r="D8" s="218">
        <f>SRATE_M!D7</f>
        <v>0.30988199999999999</v>
      </c>
    </row>
    <row r="9" spans="1:19" s="244" customFormat="1" ht="14.25" x14ac:dyDescent="0.2">
      <c r="A9" s="108" t="str">
        <f>SRATE_M!A8</f>
        <v>Борг, по якому сплата відсотків здійснюється за фіксованими процентними ставками</v>
      </c>
      <c r="B9" s="136">
        <f>SRATE_M!B8</f>
        <v>47854444.788340002</v>
      </c>
      <c r="C9" s="136">
        <f>SRATE_M!C8</f>
        <v>1096057485.6159501</v>
      </c>
      <c r="D9" s="218">
        <f>SRATE_M!D8</f>
        <v>0.69011800000000001</v>
      </c>
    </row>
    <row r="10" spans="1:19" x14ac:dyDescent="0.2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x14ac:dyDescent="0.2">
      <c r="A11" s="114" t="s">
        <v>151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B12" s="185"/>
      <c r="C12" s="185"/>
      <c r="D12" s="78" t="s">
        <v>149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s="16" customFormat="1" x14ac:dyDescent="0.2">
      <c r="A13" s="148"/>
      <c r="B13" s="46" t="s">
        <v>155</v>
      </c>
      <c r="C13" s="46" t="s">
        <v>158</v>
      </c>
      <c r="D13" s="46" t="s">
        <v>171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19" s="165" customFormat="1" ht="15" x14ac:dyDescent="0.25">
      <c r="A14" s="54" t="s">
        <v>139</v>
      </c>
      <c r="B14" s="222">
        <f t="shared" ref="B14:C14" si="1">B$18+B$15</f>
        <v>69342423.118189991</v>
      </c>
      <c r="C14" s="222">
        <f t="shared" si="1"/>
        <v>1588217818.9628499</v>
      </c>
      <c r="D14" s="53">
        <v>0.99999899999999997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</row>
    <row r="15" spans="1:19" s="24" customFormat="1" ht="15" x14ac:dyDescent="0.25">
      <c r="A15" s="153" t="s">
        <v>65</v>
      </c>
      <c r="B15" s="154">
        <f t="shared" ref="B15:C15" si="2">SUM(B$16:B$17)</f>
        <v>57298038.273869999</v>
      </c>
      <c r="C15" s="154">
        <f t="shared" si="2"/>
        <v>1312353409.1542299</v>
      </c>
      <c r="D15" s="223">
        <v>1.020324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s="110" customFormat="1" outlineLevel="1" x14ac:dyDescent="0.2">
      <c r="A16" s="160" t="s">
        <v>46</v>
      </c>
      <c r="B16" s="130">
        <v>13453767.38222</v>
      </c>
      <c r="C16" s="130">
        <v>308144886.31559998</v>
      </c>
      <c r="D16" s="203">
        <v>0.194019</v>
      </c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 s="110" customFormat="1" outlineLevel="1" x14ac:dyDescent="0.2">
      <c r="A17" s="160" t="s">
        <v>101</v>
      </c>
      <c r="B17" s="130">
        <v>43844270.891649999</v>
      </c>
      <c r="C17" s="130">
        <v>1004208522.83863</v>
      </c>
      <c r="D17" s="203">
        <v>0.63228600000000001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s="24" customFormat="1" ht="15" x14ac:dyDescent="0.25">
      <c r="A18" s="153" t="s">
        <v>14</v>
      </c>
      <c r="B18" s="154">
        <f t="shared" ref="B18:C18" si="3">SUM(B$19:B$20)</f>
        <v>12044384.844319999</v>
      </c>
      <c r="C18" s="154">
        <f t="shared" si="3"/>
        <v>275864409.80861998</v>
      </c>
      <c r="D18" s="223">
        <v>0.28955700000000001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110" customFormat="1" outlineLevel="1" x14ac:dyDescent="0.2">
      <c r="A19" s="160" t="s">
        <v>46</v>
      </c>
      <c r="B19" s="130">
        <v>8034210.9476300003</v>
      </c>
      <c r="C19" s="130">
        <v>184015447.03130001</v>
      </c>
      <c r="D19" s="203">
        <v>0.11586299999999999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7" s="110" customFormat="1" outlineLevel="1" x14ac:dyDescent="0.2">
      <c r="A20" s="160" t="s">
        <v>101</v>
      </c>
      <c r="B20" s="130">
        <v>4010173.8966899998</v>
      </c>
      <c r="C20" s="130">
        <v>91848962.777319998</v>
      </c>
      <c r="D20" s="203">
        <v>5.7831E-2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 x14ac:dyDescent="0.2">
      <c r="B21" s="173"/>
      <c r="C21" s="173"/>
      <c r="D21" s="1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7" x14ac:dyDescent="0.2">
      <c r="B22" s="173"/>
      <c r="C22" s="173"/>
      <c r="D22" s="11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7" x14ac:dyDescent="0.2">
      <c r="B23" s="173"/>
      <c r="C23" s="173"/>
      <c r="D23" s="11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7" x14ac:dyDescent="0.2">
      <c r="B24" s="173"/>
      <c r="C24" s="173"/>
      <c r="D24" s="11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7" x14ac:dyDescent="0.2">
      <c r="B25" s="173"/>
      <c r="C25" s="173"/>
      <c r="D25" s="1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7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7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7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7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7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7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7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  <row r="248" spans="2:17" x14ac:dyDescent="0.2"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69" bestFit="1" customWidth="1"/>
    <col min="2" max="2" width="18" style="149" customWidth="1"/>
    <col min="3" max="3" width="17.42578125" style="149" customWidth="1"/>
    <col min="4" max="4" width="11.42578125" style="232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73" t="s">
        <v>194</v>
      </c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91" customFormat="1" x14ac:dyDescent="0.2">
      <c r="A6" s="148"/>
      <c r="B6" s="133" t="s">
        <v>155</v>
      </c>
      <c r="C6" s="133" t="s">
        <v>158</v>
      </c>
      <c r="D6" s="209" t="s">
        <v>171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s="254" customFormat="1" ht="15.75" x14ac:dyDescent="0.2">
      <c r="A7" s="277" t="s">
        <v>139</v>
      </c>
      <c r="B7" s="278">
        <f t="shared" ref="B7:D7" si="0">SUM(B8:B19)</f>
        <v>69342423.118190005</v>
      </c>
      <c r="C7" s="278">
        <f t="shared" si="0"/>
        <v>1588217818.9628501</v>
      </c>
      <c r="D7" s="279">
        <f t="shared" si="0"/>
        <v>1</v>
      </c>
    </row>
    <row r="8" spans="1:19" s="255" customFormat="1" ht="15" x14ac:dyDescent="0.25">
      <c r="A8" s="280" t="s">
        <v>150</v>
      </c>
      <c r="B8" s="281">
        <v>8727233.1033699997</v>
      </c>
      <c r="C8" s="281">
        <v>199888416.09068</v>
      </c>
      <c r="D8" s="282">
        <v>0.125857</v>
      </c>
    </row>
    <row r="9" spans="1:19" s="255" customFormat="1" ht="15" x14ac:dyDescent="0.25">
      <c r="A9" s="280" t="s">
        <v>110</v>
      </c>
      <c r="B9" s="281">
        <v>12760745.22648</v>
      </c>
      <c r="C9" s="281">
        <v>292271917.25621998</v>
      </c>
      <c r="D9" s="282">
        <v>0.18402499999999999</v>
      </c>
    </row>
    <row r="10" spans="1:19" s="255" customFormat="1" ht="15" x14ac:dyDescent="0.25">
      <c r="A10" s="283" t="s">
        <v>144</v>
      </c>
      <c r="B10" s="284">
        <v>47854444.788340002</v>
      </c>
      <c r="C10" s="284">
        <v>1096057485.6159501</v>
      </c>
      <c r="D10" s="282">
        <v>0.69011800000000001</v>
      </c>
    </row>
    <row r="11" spans="1:19" x14ac:dyDescent="0.2">
      <c r="B11" s="173"/>
      <c r="C11" s="173"/>
      <c r="D11" s="11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B12" s="173"/>
      <c r="C12" s="173"/>
      <c r="D12" s="11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B13" s="173"/>
      <c r="C13" s="173"/>
      <c r="D13" s="11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B14" s="173"/>
      <c r="C14" s="173"/>
      <c r="D14" s="11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2:17" x14ac:dyDescent="0.2"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2:17" x14ac:dyDescent="0.2"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2:17" x14ac:dyDescent="0.2"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2:17" x14ac:dyDescent="0.2">
      <c r="B20" s="173"/>
      <c r="C20" s="173"/>
      <c r="D20" s="1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2:17" x14ac:dyDescent="0.2">
      <c r="B21" s="173"/>
      <c r="C21" s="173"/>
      <c r="D21" s="1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2:17" x14ac:dyDescent="0.2">
      <c r="B22" s="173"/>
      <c r="C22" s="173"/>
      <c r="D22" s="11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2:17" x14ac:dyDescent="0.2">
      <c r="B23" s="173"/>
      <c r="C23" s="173"/>
      <c r="D23" s="11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2:17" x14ac:dyDescent="0.2">
      <c r="B24" s="173"/>
      <c r="C24" s="173"/>
      <c r="D24" s="11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2:17" x14ac:dyDescent="0.2">
      <c r="B25" s="173"/>
      <c r="C25" s="173"/>
      <c r="D25" s="1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2:17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2:17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2:17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2:17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2:17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2:17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2:17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73"/>
      <c r="C244" s="173"/>
      <c r="D244" s="11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73"/>
      <c r="C245" s="173"/>
      <c r="D245" s="11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</sheetData>
  <mergeCells count="2">
    <mergeCell ref="A2:D2"/>
    <mergeCell ref="A3:D3"/>
  </mergeCells>
  <printOptions horizontalCentered="1"/>
  <pageMargins left="0.59055118110236227" right="0.98425196850393704" top="1.1811023622047245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A7" sqref="A7"/>
    </sheetView>
  </sheetViews>
  <sheetFormatPr defaultRowHeight="12.75" outlineLevelRow="1" x14ac:dyDescent="0.2"/>
  <cols>
    <col min="1" max="1" width="66" style="169" bestFit="1" customWidth="1"/>
    <col min="2" max="2" width="17.7109375" style="149" customWidth="1"/>
    <col min="3" max="3" width="17.85546875" style="149" customWidth="1"/>
    <col min="4" max="4" width="11.42578125" style="232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73"/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A5" s="98"/>
      <c r="B5" s="125"/>
      <c r="C5" s="125"/>
      <c r="D5" s="193" t="s">
        <v>149</v>
      </c>
    </row>
    <row r="6" spans="1:19" s="142" customFormat="1" x14ac:dyDescent="0.2">
      <c r="A6" s="38"/>
      <c r="B6" s="133" t="s">
        <v>155</v>
      </c>
      <c r="C6" s="133" t="s">
        <v>158</v>
      </c>
      <c r="D6" s="209" t="s">
        <v>171</v>
      </c>
    </row>
    <row r="7" spans="1:19" s="63" customFormat="1" ht="15.75" x14ac:dyDescent="0.2">
      <c r="A7" s="36" t="s">
        <v>139</v>
      </c>
      <c r="B7" s="195">
        <f t="shared" ref="B7:D7" si="0">SUM(B8:B18)</f>
        <v>69342423.118190005</v>
      </c>
      <c r="C7" s="195">
        <f t="shared" si="0"/>
        <v>1588217818.9628501</v>
      </c>
      <c r="D7" s="34">
        <f t="shared" si="0"/>
        <v>1</v>
      </c>
    </row>
    <row r="8" spans="1:19" s="244" customFormat="1" x14ac:dyDescent="0.2">
      <c r="A8" s="82" t="s">
        <v>150</v>
      </c>
      <c r="B8" s="207">
        <v>8727233.1033699997</v>
      </c>
      <c r="C8" s="207">
        <v>199888416.09068</v>
      </c>
      <c r="D8" s="89">
        <v>0.125857</v>
      </c>
    </row>
    <row r="9" spans="1:19" s="244" customFormat="1" x14ac:dyDescent="0.2">
      <c r="A9" s="82" t="s">
        <v>110</v>
      </c>
      <c r="B9" s="207">
        <v>12760745.22648</v>
      </c>
      <c r="C9" s="207">
        <v>292271917.25621998</v>
      </c>
      <c r="D9" s="89">
        <v>0.18402499999999999</v>
      </c>
    </row>
    <row r="10" spans="1:19" s="244" customFormat="1" x14ac:dyDescent="0.2">
      <c r="A10" s="82" t="s">
        <v>144</v>
      </c>
      <c r="B10" s="207">
        <v>47854444.788340002</v>
      </c>
      <c r="C10" s="207">
        <v>1096057485.6159501</v>
      </c>
      <c r="D10" s="89">
        <v>0.69011800000000001</v>
      </c>
    </row>
    <row r="11" spans="1:19" x14ac:dyDescent="0.2">
      <c r="A11" s="66"/>
      <c r="B11" s="173"/>
      <c r="C11" s="173"/>
      <c r="D11" s="11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A12" s="66"/>
      <c r="B12" s="173"/>
      <c r="C12" s="173"/>
      <c r="D12" s="11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A13" s="66"/>
      <c r="B13" s="173"/>
      <c r="C13" s="173"/>
      <c r="D13" s="11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A14" s="66"/>
      <c r="B14" s="173"/>
      <c r="C14" s="173"/>
      <c r="D14" s="11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A15" s="66"/>
      <c r="B15" s="173"/>
      <c r="C15" s="173"/>
      <c r="D15" s="11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A16" s="66"/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9" x14ac:dyDescent="0.2">
      <c r="A17" s="66"/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9" x14ac:dyDescent="0.2">
      <c r="A18" s="66"/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x14ac:dyDescent="0.2">
      <c r="A19" s="12" t="s">
        <v>151</v>
      </c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9" x14ac:dyDescent="0.2">
      <c r="B20" s="168" t="str">
        <f>"Державний борг України за станом на " &amp; TEXT(DREPORTDATE,"dd.MM.yyyy")</f>
        <v>Державний борг України за станом на 31.10.2015</v>
      </c>
      <c r="C20" s="173"/>
      <c r="D20" s="193" t="s">
        <v>149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9" s="16" customFormat="1" x14ac:dyDescent="0.2">
      <c r="A21" s="38"/>
      <c r="B21" s="133" t="s">
        <v>155</v>
      </c>
      <c r="C21" s="133" t="s">
        <v>158</v>
      </c>
      <c r="D21" s="209" t="s">
        <v>171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</row>
    <row r="22" spans="1:19" s="165" customFormat="1" ht="15" x14ac:dyDescent="0.25">
      <c r="A22" s="54" t="s">
        <v>139</v>
      </c>
      <c r="B22" s="222">
        <f t="shared" ref="B22:C22" si="1">B$27+B$23</f>
        <v>69342423.118189991</v>
      </c>
      <c r="C22" s="222">
        <f t="shared" si="1"/>
        <v>1588217818.9628501</v>
      </c>
      <c r="D22" s="53">
        <v>0.99999899999999997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</row>
    <row r="23" spans="1:19" s="110" customFormat="1" ht="15" x14ac:dyDescent="0.25">
      <c r="A23" s="153" t="s">
        <v>65</v>
      </c>
      <c r="B23" s="154">
        <f t="shared" ref="B23:C23" si="2">SUM(B$24:B$26)</f>
        <v>57298038.273869999</v>
      </c>
      <c r="C23" s="154">
        <f t="shared" si="2"/>
        <v>1312353409.1542301</v>
      </c>
      <c r="D23" s="223">
        <v>0.82630499999999996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9" s="110" customFormat="1" outlineLevel="1" x14ac:dyDescent="0.2">
      <c r="A24" s="160" t="s">
        <v>150</v>
      </c>
      <c r="B24" s="130">
        <v>6239239.6658600001</v>
      </c>
      <c r="C24" s="130">
        <v>142903451.71801001</v>
      </c>
      <c r="D24" s="203">
        <v>8.9977000000000001E-2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1:19" s="110" customFormat="1" outlineLevel="1" x14ac:dyDescent="0.2">
      <c r="A25" s="177" t="s">
        <v>110</v>
      </c>
      <c r="B25" s="224">
        <v>7214527.71636</v>
      </c>
      <c r="C25" s="224">
        <v>165241434.59759</v>
      </c>
      <c r="D25" s="18">
        <v>0.104042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1:19" s="110" customFormat="1" outlineLevel="1" x14ac:dyDescent="0.2">
      <c r="A26" s="192" t="s">
        <v>144</v>
      </c>
      <c r="B26" s="129">
        <v>43844270.891649999</v>
      </c>
      <c r="C26" s="129">
        <v>1004208522.83863</v>
      </c>
      <c r="D26" s="202">
        <v>0.63228600000000001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1:19" s="110" customFormat="1" ht="15" x14ac:dyDescent="0.25">
      <c r="A27" s="48" t="s">
        <v>14</v>
      </c>
      <c r="B27" s="189">
        <f t="shared" ref="B27:C27" si="3">SUM(B$28:B$30)</f>
        <v>12044384.844319999</v>
      </c>
      <c r="C27" s="189">
        <f t="shared" si="3"/>
        <v>275864409.80861998</v>
      </c>
      <c r="D27" s="28">
        <v>0.17369399999999999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19" s="24" customFormat="1" outlineLevel="1" x14ac:dyDescent="0.2">
      <c r="A28" s="192" t="s">
        <v>150</v>
      </c>
      <c r="B28" s="129">
        <v>2487993.4375100001</v>
      </c>
      <c r="C28" s="129">
        <v>56984964.372670002</v>
      </c>
      <c r="D28" s="202">
        <v>3.5880000000000002E-2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9" s="110" customFormat="1" outlineLevel="1" x14ac:dyDescent="0.2">
      <c r="A29" s="192" t="s">
        <v>110</v>
      </c>
      <c r="B29" s="129">
        <v>5546217.5101199998</v>
      </c>
      <c r="C29" s="129">
        <v>127030482.65863</v>
      </c>
      <c r="D29" s="202">
        <v>7.9982999999999999E-2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</row>
    <row r="30" spans="1:19" s="110" customFormat="1" outlineLevel="1" x14ac:dyDescent="0.2">
      <c r="A30" s="192" t="s">
        <v>144</v>
      </c>
      <c r="B30" s="129">
        <v>4010173.8966899998</v>
      </c>
      <c r="C30" s="129">
        <v>91848962.777319998</v>
      </c>
      <c r="D30" s="202">
        <v>5.7831E-2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</row>
    <row r="31" spans="1:19" s="110" customFormat="1" x14ac:dyDescent="0.2">
      <c r="A31" s="66"/>
      <c r="B31" s="173"/>
      <c r="C31" s="173"/>
      <c r="D31" s="11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</row>
    <row r="32" spans="1:19" s="110" customFormat="1" x14ac:dyDescent="0.2">
      <c r="A32" s="66"/>
      <c r="B32" s="173"/>
      <c r="C32" s="173"/>
      <c r="D32" s="11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1:17" x14ac:dyDescent="0.2">
      <c r="A33" s="66"/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x14ac:dyDescent="0.2">
      <c r="A34" s="66"/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x14ac:dyDescent="0.2">
      <c r="A35" s="66"/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x14ac:dyDescent="0.2">
      <c r="A36" s="66"/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x14ac:dyDescent="0.2">
      <c r="A37" s="66"/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x14ac:dyDescent="0.2">
      <c r="A38" s="66"/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  <row r="248" spans="2:17" x14ac:dyDescent="0.2"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</row>
    <row r="249" spans="2:17" x14ac:dyDescent="0.2"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</row>
    <row r="250" spans="2:17" x14ac:dyDescent="0.2"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</row>
    <row r="251" spans="2:17" x14ac:dyDescent="0.2"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A20" sqref="A20:IV20"/>
    </sheetView>
  </sheetViews>
  <sheetFormatPr defaultRowHeight="12.75" outlineLevelRow="1" x14ac:dyDescent="0.2"/>
  <cols>
    <col min="1" max="1" width="66" style="169" bestFit="1" customWidth="1"/>
    <col min="2" max="2" width="17.42578125" style="149" customWidth="1"/>
    <col min="3" max="3" width="18.140625" style="149" customWidth="1"/>
    <col min="4" max="4" width="11.42578125" style="232" bestFit="1" customWidth="1"/>
    <col min="5" max="5" width="17.140625" style="149" customWidth="1"/>
    <col min="6" max="6" width="17.5703125" style="149" customWidth="1"/>
    <col min="7" max="7" width="11.42578125" style="232" bestFit="1" customWidth="1"/>
    <col min="8" max="8" width="16.140625" style="149" bestFit="1" customWidth="1"/>
    <col min="9" max="16384" width="9.140625" style="169"/>
  </cols>
  <sheetData>
    <row r="2" spans="1:19" ht="18.75" x14ac:dyDescent="0.3">
      <c r="A2" s="5" t="s">
        <v>182</v>
      </c>
      <c r="B2" s="3"/>
      <c r="C2" s="3"/>
      <c r="D2" s="3"/>
      <c r="E2" s="3"/>
      <c r="F2" s="3"/>
      <c r="G2" s="3"/>
      <c r="H2" s="3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B4" s="125"/>
      <c r="C4" s="125"/>
      <c r="D4" s="193"/>
      <c r="E4" s="125"/>
      <c r="F4" s="125"/>
      <c r="G4" s="193"/>
      <c r="H4" s="125" t="s">
        <v>149</v>
      </c>
    </row>
    <row r="5" spans="1:19" s="65" customFormat="1" x14ac:dyDescent="0.2">
      <c r="A5" s="51"/>
      <c r="B5" s="261">
        <v>42004</v>
      </c>
      <c r="C5" s="262"/>
      <c r="D5" s="263"/>
      <c r="E5" s="261">
        <v>42308</v>
      </c>
      <c r="F5" s="262"/>
      <c r="G5" s="263"/>
      <c r="H5" s="100"/>
    </row>
    <row r="6" spans="1:19" s="126" customFormat="1" x14ac:dyDescent="0.2">
      <c r="A6" s="148"/>
      <c r="B6" s="133" t="s">
        <v>155</v>
      </c>
      <c r="C6" s="133" t="s">
        <v>158</v>
      </c>
      <c r="D6" s="209" t="s">
        <v>171</v>
      </c>
      <c r="E6" s="133" t="s">
        <v>155</v>
      </c>
      <c r="F6" s="133" t="s">
        <v>158</v>
      </c>
      <c r="G6" s="209" t="s">
        <v>171</v>
      </c>
      <c r="H6" s="133" t="s">
        <v>63</v>
      </c>
    </row>
    <row r="7" spans="1:19" s="63" customFormat="1" ht="15.75" x14ac:dyDescent="0.2">
      <c r="A7" s="36" t="s">
        <v>139</v>
      </c>
      <c r="B7" s="127">
        <f t="shared" ref="B7:H7" si="0">SUM(B8:B15)</f>
        <v>69811891.517990008</v>
      </c>
      <c r="C7" s="127">
        <f t="shared" si="0"/>
        <v>1100832720.8613501</v>
      </c>
      <c r="D7" s="194">
        <f t="shared" si="0"/>
        <v>0.99999899999999997</v>
      </c>
      <c r="E7" s="127">
        <f t="shared" si="0"/>
        <v>69342423.118190005</v>
      </c>
      <c r="F7" s="127">
        <f t="shared" si="0"/>
        <v>1588217818.9628501</v>
      </c>
      <c r="G7" s="194">
        <f t="shared" si="0"/>
        <v>1</v>
      </c>
      <c r="H7" s="127">
        <f t="shared" si="0"/>
        <v>0</v>
      </c>
    </row>
    <row r="8" spans="1:19" s="244" customFormat="1" x14ac:dyDescent="0.2">
      <c r="A8" s="82" t="s">
        <v>150</v>
      </c>
      <c r="B8" s="207">
        <v>8019949.9577799998</v>
      </c>
      <c r="C8" s="207">
        <v>126463030.02631</v>
      </c>
      <c r="D8" s="89">
        <v>0.114879</v>
      </c>
      <c r="E8" s="207">
        <v>8727233.1033699997</v>
      </c>
      <c r="F8" s="207">
        <v>199888416.09068</v>
      </c>
      <c r="G8" s="89">
        <v>0.125857</v>
      </c>
      <c r="H8" s="207">
        <v>1.0978E-2</v>
      </c>
    </row>
    <row r="9" spans="1:19" s="244" customFormat="1" x14ac:dyDescent="0.2">
      <c r="A9" s="82" t="s">
        <v>110</v>
      </c>
      <c r="B9" s="207">
        <v>7607477.23312</v>
      </c>
      <c r="C9" s="207">
        <v>119958930.76902001</v>
      </c>
      <c r="D9" s="89">
        <v>0.108971</v>
      </c>
      <c r="E9" s="207">
        <v>12760745.22648</v>
      </c>
      <c r="F9" s="207">
        <v>292271917.25621998</v>
      </c>
      <c r="G9" s="89">
        <v>0.18402499999999999</v>
      </c>
      <c r="H9" s="207">
        <v>7.5053999999999996E-2</v>
      </c>
    </row>
    <row r="10" spans="1:19" s="244" customFormat="1" x14ac:dyDescent="0.2">
      <c r="A10" s="82" t="s">
        <v>144</v>
      </c>
      <c r="B10" s="207">
        <v>54184464.327090003</v>
      </c>
      <c r="C10" s="207">
        <v>854410760.06602001</v>
      </c>
      <c r="D10" s="89">
        <v>0.77614899999999998</v>
      </c>
      <c r="E10" s="207">
        <v>47854444.788340002</v>
      </c>
      <c r="F10" s="207">
        <v>1096057485.6159501</v>
      </c>
      <c r="G10" s="89">
        <v>0.69011800000000001</v>
      </c>
      <c r="H10" s="207">
        <v>-8.6031999999999997E-2</v>
      </c>
    </row>
    <row r="11" spans="1:19" s="244" customFormat="1" x14ac:dyDescent="0.2">
      <c r="A11" s="82"/>
      <c r="B11" s="207"/>
      <c r="C11" s="207"/>
      <c r="D11" s="89"/>
      <c r="E11" s="207"/>
      <c r="F11" s="207"/>
      <c r="G11" s="89"/>
      <c r="H11" s="207">
        <f t="shared" ref="H11:H13" si="1">G11-D11</f>
        <v>0</v>
      </c>
    </row>
    <row r="12" spans="1:19" s="244" customFormat="1" x14ac:dyDescent="0.2">
      <c r="A12" s="82"/>
      <c r="B12" s="207"/>
      <c r="C12" s="207"/>
      <c r="D12" s="89"/>
      <c r="E12" s="207"/>
      <c r="F12" s="207"/>
      <c r="G12" s="89"/>
      <c r="H12" s="207">
        <f t="shared" si="1"/>
        <v>0</v>
      </c>
    </row>
    <row r="13" spans="1:19" s="244" customFormat="1" x14ac:dyDescent="0.2">
      <c r="A13" s="82"/>
      <c r="B13" s="207"/>
      <c r="C13" s="207"/>
      <c r="D13" s="89"/>
      <c r="E13" s="207"/>
      <c r="F13" s="207"/>
      <c r="G13" s="89"/>
      <c r="H13" s="181">
        <f t="shared" si="1"/>
        <v>0</v>
      </c>
    </row>
    <row r="14" spans="1:19" x14ac:dyDescent="0.2">
      <c r="B14" s="173"/>
      <c r="C14" s="173"/>
      <c r="D14" s="11"/>
      <c r="E14" s="173"/>
      <c r="F14" s="173"/>
      <c r="G14" s="11"/>
      <c r="H14" s="111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73"/>
      <c r="F15" s="173"/>
      <c r="G15" s="11"/>
      <c r="H15" s="111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73"/>
      <c r="F16" s="173"/>
      <c r="G16" s="11"/>
      <c r="H16" s="241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9" x14ac:dyDescent="0.2">
      <c r="B17" s="173"/>
      <c r="C17" s="173"/>
      <c r="D17" s="11"/>
      <c r="E17" s="173"/>
      <c r="F17" s="173"/>
      <c r="G17" s="11"/>
      <c r="H17" s="125" t="s">
        <v>149</v>
      </c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9" x14ac:dyDescent="0.2">
      <c r="A18" s="51"/>
      <c r="B18" s="261">
        <v>42004</v>
      </c>
      <c r="C18" s="262"/>
      <c r="D18" s="263"/>
      <c r="E18" s="261">
        <v>42308</v>
      </c>
      <c r="F18" s="262"/>
      <c r="G18" s="263"/>
      <c r="H18" s="100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1:19" s="178" customFormat="1" x14ac:dyDescent="0.2">
      <c r="A19" s="39"/>
      <c r="B19" s="212" t="s">
        <v>155</v>
      </c>
      <c r="C19" s="212" t="s">
        <v>158</v>
      </c>
      <c r="D19" s="45" t="s">
        <v>171</v>
      </c>
      <c r="E19" s="212" t="s">
        <v>155</v>
      </c>
      <c r="F19" s="212" t="s">
        <v>158</v>
      </c>
      <c r="G19" s="45" t="s">
        <v>171</v>
      </c>
      <c r="H19" s="212" t="s">
        <v>63</v>
      </c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9" s="165" customFormat="1" ht="15" x14ac:dyDescent="0.25">
      <c r="A20" s="54" t="s">
        <v>139</v>
      </c>
      <c r="B20" s="141">
        <f t="shared" ref="B20:G20" si="2">B$25+B$21</f>
        <v>69811891.517989993</v>
      </c>
      <c r="C20" s="141">
        <f t="shared" si="2"/>
        <v>1100832720.8613501</v>
      </c>
      <c r="D20" s="221">
        <f t="shared" si="2"/>
        <v>0.99999900000000008</v>
      </c>
      <c r="E20" s="141">
        <f t="shared" si="2"/>
        <v>69342423.118189991</v>
      </c>
      <c r="F20" s="141">
        <f t="shared" si="2"/>
        <v>1588217818.9628501</v>
      </c>
      <c r="G20" s="221">
        <f t="shared" si="2"/>
        <v>0.99999900000000008</v>
      </c>
      <c r="H20" s="141">
        <v>0</v>
      </c>
      <c r="I20" s="182"/>
      <c r="J20" s="182"/>
      <c r="K20" s="182"/>
      <c r="L20" s="182"/>
      <c r="M20" s="182"/>
      <c r="N20" s="182"/>
      <c r="O20" s="182"/>
      <c r="P20" s="182"/>
      <c r="Q20" s="182"/>
    </row>
    <row r="21" spans="1:19" s="24" customFormat="1" ht="15" x14ac:dyDescent="0.25">
      <c r="A21" s="153" t="s">
        <v>65</v>
      </c>
      <c r="B21" s="92">
        <f t="shared" ref="B21:G21" si="3">SUM(B$22:B$24)</f>
        <v>60058160.629950002</v>
      </c>
      <c r="C21" s="92">
        <f t="shared" si="3"/>
        <v>947030469.14464998</v>
      </c>
      <c r="D21" s="155">
        <f t="shared" si="3"/>
        <v>0.86028500000000008</v>
      </c>
      <c r="E21" s="92">
        <f t="shared" si="3"/>
        <v>57298038.273869999</v>
      </c>
      <c r="F21" s="92">
        <f t="shared" si="3"/>
        <v>1312353409.1542301</v>
      </c>
      <c r="G21" s="155">
        <f t="shared" si="3"/>
        <v>0.82630500000000007</v>
      </c>
      <c r="H21" s="92">
        <v>-3.3980000000000003E-2</v>
      </c>
      <c r="I21" s="37"/>
      <c r="J21" s="37"/>
      <c r="K21" s="37"/>
      <c r="L21" s="37"/>
      <c r="M21" s="37"/>
      <c r="N21" s="37"/>
      <c r="O21" s="37"/>
      <c r="P21" s="37"/>
      <c r="Q21" s="37"/>
    </row>
    <row r="22" spans="1:19" s="110" customFormat="1" outlineLevel="1" x14ac:dyDescent="0.2">
      <c r="A22" s="160" t="s">
        <v>150</v>
      </c>
      <c r="B22" s="130">
        <v>5403882.8262599995</v>
      </c>
      <c r="C22" s="130">
        <v>85211428.963070005</v>
      </c>
      <c r="D22" s="203">
        <v>7.7406000000000003E-2</v>
      </c>
      <c r="E22" s="130">
        <v>6239239.6658600001</v>
      </c>
      <c r="F22" s="130">
        <v>142903451.71801001</v>
      </c>
      <c r="G22" s="203">
        <v>8.9977000000000001E-2</v>
      </c>
      <c r="H22" s="130">
        <v>1.2571000000000001E-2</v>
      </c>
      <c r="I22" s="124"/>
      <c r="J22" s="124"/>
      <c r="K22" s="124"/>
      <c r="L22" s="124"/>
      <c r="M22" s="124"/>
      <c r="N22" s="124"/>
      <c r="O22" s="124"/>
      <c r="P22" s="124"/>
      <c r="Q22" s="124"/>
    </row>
    <row r="23" spans="1:19" outlineLevel="1" x14ac:dyDescent="0.2">
      <c r="A23" s="192" t="s">
        <v>110</v>
      </c>
      <c r="B23" s="129">
        <v>5431026.6964800004</v>
      </c>
      <c r="C23" s="129">
        <v>85639448.600879997</v>
      </c>
      <c r="D23" s="202">
        <v>7.7795000000000003E-2</v>
      </c>
      <c r="E23" s="129">
        <v>7214527.71636</v>
      </c>
      <c r="F23" s="129">
        <v>165241434.59759</v>
      </c>
      <c r="G23" s="202">
        <v>0.104042</v>
      </c>
      <c r="H23" s="129">
        <v>2.6246999999999999E-2</v>
      </c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outlineLevel="1" x14ac:dyDescent="0.2">
      <c r="A24" s="192" t="s">
        <v>144</v>
      </c>
      <c r="B24" s="129">
        <v>49223251.107210003</v>
      </c>
      <c r="C24" s="129">
        <v>776179591.58070004</v>
      </c>
      <c r="D24" s="202">
        <v>0.70508400000000004</v>
      </c>
      <c r="E24" s="129">
        <v>43844270.891649999</v>
      </c>
      <c r="F24" s="129">
        <v>1004208522.83863</v>
      </c>
      <c r="G24" s="202">
        <v>0.63228600000000001</v>
      </c>
      <c r="H24" s="129">
        <v>-7.2798000000000002E-2</v>
      </c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ht="15" x14ac:dyDescent="0.25">
      <c r="A25" s="48" t="s">
        <v>14</v>
      </c>
      <c r="B25" s="189">
        <f t="shared" ref="B25:G25" si="4">SUM(B$26:B$28)</f>
        <v>9753730.8880399987</v>
      </c>
      <c r="C25" s="189">
        <f t="shared" si="4"/>
        <v>153802251.71670002</v>
      </c>
      <c r="D25" s="28">
        <f t="shared" si="4"/>
        <v>0.139714</v>
      </c>
      <c r="E25" s="189">
        <f t="shared" si="4"/>
        <v>12044384.844319999</v>
      </c>
      <c r="F25" s="189">
        <f t="shared" si="4"/>
        <v>275864409.80861998</v>
      </c>
      <c r="G25" s="28">
        <f t="shared" si="4"/>
        <v>0.17369399999999999</v>
      </c>
      <c r="H25" s="189">
        <v>3.3980000000000003E-2</v>
      </c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9" outlineLevel="1" x14ac:dyDescent="0.2">
      <c r="A26" s="192" t="s">
        <v>150</v>
      </c>
      <c r="B26" s="129">
        <v>2616067.1315199998</v>
      </c>
      <c r="C26" s="129">
        <v>41251601.063239999</v>
      </c>
      <c r="D26" s="202">
        <v>3.7472999999999999E-2</v>
      </c>
      <c r="E26" s="129">
        <v>2487993.4375100001</v>
      </c>
      <c r="F26" s="129">
        <v>56984964.372670002</v>
      </c>
      <c r="G26" s="202">
        <v>3.5880000000000002E-2</v>
      </c>
      <c r="H26" s="129">
        <v>-1.593E-3</v>
      </c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outlineLevel="1" x14ac:dyDescent="0.2">
      <c r="A27" s="192" t="s">
        <v>110</v>
      </c>
      <c r="B27" s="129">
        <v>2176450.5366400001</v>
      </c>
      <c r="C27" s="129">
        <v>34319482.168140002</v>
      </c>
      <c r="D27" s="202">
        <v>3.1175999999999999E-2</v>
      </c>
      <c r="E27" s="129">
        <v>5546217.5101199998</v>
      </c>
      <c r="F27" s="129">
        <v>127030482.65863</v>
      </c>
      <c r="G27" s="202">
        <v>7.9982999999999999E-2</v>
      </c>
      <c r="H27" s="129">
        <v>4.8807000000000003E-2</v>
      </c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outlineLevel="1" x14ac:dyDescent="0.2">
      <c r="A28" s="192" t="s">
        <v>144</v>
      </c>
      <c r="B28" s="129">
        <v>4961213.2198799998</v>
      </c>
      <c r="C28" s="129">
        <v>78231168.485320002</v>
      </c>
      <c r="D28" s="202">
        <v>7.1065000000000003E-2</v>
      </c>
      <c r="E28" s="129">
        <v>4010173.8966899998</v>
      </c>
      <c r="F28" s="129">
        <v>91848962.777319998</v>
      </c>
      <c r="G28" s="202">
        <v>5.7831E-2</v>
      </c>
      <c r="H28" s="129">
        <v>-1.3233999999999999E-2</v>
      </c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73"/>
      <c r="C29" s="173"/>
      <c r="D29" s="11"/>
      <c r="E29" s="173"/>
      <c r="F29" s="173"/>
      <c r="G29" s="11"/>
      <c r="H29" s="173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73"/>
      <c r="C30" s="173"/>
      <c r="D30" s="11"/>
      <c r="E30" s="173"/>
      <c r="F30" s="173"/>
      <c r="G30" s="11"/>
      <c r="H30" s="173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73"/>
      <c r="C31" s="173"/>
      <c r="D31" s="11"/>
      <c r="E31" s="173"/>
      <c r="F31" s="173"/>
      <c r="G31" s="11"/>
      <c r="H31" s="173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73"/>
      <c r="C32" s="173"/>
      <c r="D32" s="11"/>
      <c r="E32" s="173"/>
      <c r="F32" s="173"/>
      <c r="G32" s="11"/>
      <c r="H32" s="173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73"/>
      <c r="F33" s="173"/>
      <c r="G33" s="11"/>
      <c r="H33" s="173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73"/>
      <c r="F34" s="173"/>
      <c r="G34" s="11"/>
      <c r="H34" s="173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73"/>
      <c r="F35" s="173"/>
      <c r="G35" s="11"/>
      <c r="H35" s="173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73"/>
      <c r="F36" s="173"/>
      <c r="G36" s="11"/>
      <c r="H36" s="173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73"/>
      <c r="F37" s="173"/>
      <c r="G37" s="11"/>
      <c r="H37" s="173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73"/>
      <c r="F38" s="173"/>
      <c r="G38" s="11"/>
      <c r="H38" s="173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73"/>
      <c r="F39" s="173"/>
      <c r="G39" s="11"/>
      <c r="H39" s="173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73"/>
      <c r="F40" s="173"/>
      <c r="G40" s="11"/>
      <c r="H40" s="173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73"/>
      <c r="F41" s="173"/>
      <c r="G41" s="11"/>
      <c r="H41" s="173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73"/>
      <c r="F42" s="173"/>
      <c r="G42" s="11"/>
      <c r="H42" s="173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73"/>
      <c r="F43" s="173"/>
      <c r="G43" s="11"/>
      <c r="H43" s="173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73"/>
      <c r="F44" s="173"/>
      <c r="G44" s="11"/>
      <c r="H44" s="173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73"/>
      <c r="F45" s="173"/>
      <c r="G45" s="11"/>
      <c r="H45" s="173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73"/>
      <c r="F46" s="173"/>
      <c r="G46" s="11"/>
      <c r="H46" s="173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73"/>
      <c r="F47" s="173"/>
      <c r="G47" s="11"/>
      <c r="H47" s="173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73"/>
      <c r="F48" s="173"/>
      <c r="G48" s="11"/>
      <c r="H48" s="173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73"/>
      <c r="F49" s="173"/>
      <c r="G49" s="11"/>
      <c r="H49" s="173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73"/>
      <c r="F50" s="173"/>
      <c r="G50" s="11"/>
      <c r="H50" s="173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73"/>
      <c r="F51" s="173"/>
      <c r="G51" s="11"/>
      <c r="H51" s="173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73"/>
      <c r="F52" s="173"/>
      <c r="G52" s="11"/>
      <c r="H52" s="173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73"/>
      <c r="F53" s="173"/>
      <c r="G53" s="11"/>
      <c r="H53" s="173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73"/>
      <c r="F54" s="173"/>
      <c r="G54" s="11"/>
      <c r="H54" s="173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73"/>
      <c r="F55" s="173"/>
      <c r="G55" s="11"/>
      <c r="H55" s="173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73"/>
      <c r="F56" s="173"/>
      <c r="G56" s="11"/>
      <c r="H56" s="173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73"/>
      <c r="F57" s="173"/>
      <c r="G57" s="11"/>
      <c r="H57" s="173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73"/>
      <c r="F58" s="173"/>
      <c r="G58" s="11"/>
      <c r="H58" s="173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73"/>
      <c r="F59" s="173"/>
      <c r="G59" s="11"/>
      <c r="H59" s="173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73"/>
      <c r="F60" s="173"/>
      <c r="G60" s="11"/>
      <c r="H60" s="173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73"/>
      <c r="F61" s="173"/>
      <c r="G61" s="11"/>
      <c r="H61" s="173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73"/>
      <c r="F62" s="173"/>
      <c r="G62" s="11"/>
      <c r="H62" s="173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73"/>
      <c r="F63" s="173"/>
      <c r="G63" s="11"/>
      <c r="H63" s="173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73"/>
      <c r="F64" s="173"/>
      <c r="G64" s="11"/>
      <c r="H64" s="173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73"/>
      <c r="F65" s="173"/>
      <c r="G65" s="11"/>
      <c r="H65" s="173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73"/>
      <c r="F66" s="173"/>
      <c r="G66" s="11"/>
      <c r="H66" s="173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73"/>
      <c r="F67" s="173"/>
      <c r="G67" s="11"/>
      <c r="H67" s="173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73"/>
      <c r="F68" s="173"/>
      <c r="G68" s="11"/>
      <c r="H68" s="173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73"/>
      <c r="F69" s="173"/>
      <c r="G69" s="11"/>
      <c r="H69" s="173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73"/>
      <c r="F70" s="173"/>
      <c r="G70" s="11"/>
      <c r="H70" s="173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73"/>
      <c r="F71" s="173"/>
      <c r="G71" s="11"/>
      <c r="H71" s="173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73"/>
      <c r="F72" s="173"/>
      <c r="G72" s="11"/>
      <c r="H72" s="173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73"/>
      <c r="F73" s="173"/>
      <c r="G73" s="11"/>
      <c r="H73" s="173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73"/>
      <c r="F74" s="173"/>
      <c r="G74" s="11"/>
      <c r="H74" s="173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73"/>
      <c r="F75" s="173"/>
      <c r="G75" s="11"/>
      <c r="H75" s="173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73"/>
      <c r="F76" s="173"/>
      <c r="G76" s="11"/>
      <c r="H76" s="173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73"/>
      <c r="F77" s="173"/>
      <c r="G77" s="11"/>
      <c r="H77" s="173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73"/>
      <c r="F78" s="173"/>
      <c r="G78" s="11"/>
      <c r="H78" s="173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73"/>
      <c r="F79" s="173"/>
      <c r="G79" s="11"/>
      <c r="H79" s="173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73"/>
      <c r="F80" s="173"/>
      <c r="G80" s="11"/>
      <c r="H80" s="173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73"/>
      <c r="F81" s="173"/>
      <c r="G81" s="11"/>
      <c r="H81" s="173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73"/>
      <c r="F82" s="173"/>
      <c r="G82" s="11"/>
      <c r="H82" s="173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73"/>
      <c r="F83" s="173"/>
      <c r="G83" s="11"/>
      <c r="H83" s="173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73"/>
      <c r="F84" s="173"/>
      <c r="G84" s="11"/>
      <c r="H84" s="173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73"/>
      <c r="F85" s="173"/>
      <c r="G85" s="11"/>
      <c r="H85" s="173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73"/>
      <c r="F86" s="173"/>
      <c r="G86" s="11"/>
      <c r="H86" s="173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73"/>
      <c r="F87" s="173"/>
      <c r="G87" s="11"/>
      <c r="H87" s="173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73"/>
      <c r="F88" s="173"/>
      <c r="G88" s="11"/>
      <c r="H88" s="173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73"/>
      <c r="F89" s="173"/>
      <c r="G89" s="11"/>
      <c r="H89" s="173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73"/>
      <c r="F90" s="173"/>
      <c r="G90" s="11"/>
      <c r="H90" s="173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73"/>
      <c r="F91" s="173"/>
      <c r="G91" s="11"/>
      <c r="H91" s="173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73"/>
      <c r="F92" s="173"/>
      <c r="G92" s="11"/>
      <c r="H92" s="173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73"/>
      <c r="F93" s="173"/>
      <c r="G93" s="11"/>
      <c r="H93" s="173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73"/>
      <c r="F94" s="173"/>
      <c r="G94" s="11"/>
      <c r="H94" s="173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73"/>
      <c r="F95" s="173"/>
      <c r="G95" s="11"/>
      <c r="H95" s="173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73"/>
      <c r="F96" s="173"/>
      <c r="G96" s="11"/>
      <c r="H96" s="173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73"/>
      <c r="F97" s="173"/>
      <c r="G97" s="11"/>
      <c r="H97" s="173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73"/>
      <c r="F98" s="173"/>
      <c r="G98" s="11"/>
      <c r="H98" s="173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73"/>
      <c r="F99" s="173"/>
      <c r="G99" s="11"/>
      <c r="H99" s="173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73"/>
      <c r="F100" s="173"/>
      <c r="G100" s="11"/>
      <c r="H100" s="173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73"/>
      <c r="F101" s="173"/>
      <c r="G101" s="11"/>
      <c r="H101" s="173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73"/>
      <c r="F102" s="173"/>
      <c r="G102" s="11"/>
      <c r="H102" s="173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73"/>
      <c r="F103" s="173"/>
      <c r="G103" s="11"/>
      <c r="H103" s="173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73"/>
      <c r="F104" s="173"/>
      <c r="G104" s="11"/>
      <c r="H104" s="173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73"/>
      <c r="F105" s="173"/>
      <c r="G105" s="11"/>
      <c r="H105" s="173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73"/>
      <c r="F106" s="173"/>
      <c r="G106" s="11"/>
      <c r="H106" s="173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73"/>
      <c r="F107" s="173"/>
      <c r="G107" s="11"/>
      <c r="H107" s="173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73"/>
      <c r="F108" s="173"/>
      <c r="G108" s="11"/>
      <c r="H108" s="173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73"/>
      <c r="F109" s="173"/>
      <c r="G109" s="11"/>
      <c r="H109" s="173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73"/>
      <c r="F110" s="173"/>
      <c r="G110" s="11"/>
      <c r="H110" s="173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73"/>
      <c r="F111" s="173"/>
      <c r="G111" s="11"/>
      <c r="H111" s="173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73"/>
      <c r="F112" s="173"/>
      <c r="G112" s="11"/>
      <c r="H112" s="173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73"/>
      <c r="F113" s="173"/>
      <c r="G113" s="11"/>
      <c r="H113" s="173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73"/>
      <c r="F114" s="173"/>
      <c r="G114" s="11"/>
      <c r="H114" s="173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73"/>
      <c r="F115" s="173"/>
      <c r="G115" s="11"/>
      <c r="H115" s="173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73"/>
      <c r="F116" s="173"/>
      <c r="G116" s="11"/>
      <c r="H116" s="173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73"/>
      <c r="F117" s="173"/>
      <c r="G117" s="11"/>
      <c r="H117" s="173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73"/>
      <c r="F118" s="173"/>
      <c r="G118" s="11"/>
      <c r="H118" s="173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73"/>
      <c r="F119" s="173"/>
      <c r="G119" s="11"/>
      <c r="H119" s="173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73"/>
      <c r="F120" s="173"/>
      <c r="G120" s="11"/>
      <c r="H120" s="173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73"/>
      <c r="F121" s="173"/>
      <c r="G121" s="11"/>
      <c r="H121" s="173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73"/>
      <c r="F122" s="173"/>
      <c r="G122" s="11"/>
      <c r="H122" s="173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73"/>
      <c r="F123" s="173"/>
      <c r="G123" s="11"/>
      <c r="H123" s="173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73"/>
      <c r="F124" s="173"/>
      <c r="G124" s="11"/>
      <c r="H124" s="173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73"/>
      <c r="F125" s="173"/>
      <c r="G125" s="11"/>
      <c r="H125" s="173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73"/>
      <c r="F126" s="173"/>
      <c r="G126" s="11"/>
      <c r="H126" s="173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73"/>
      <c r="F127" s="173"/>
      <c r="G127" s="11"/>
      <c r="H127" s="173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73"/>
      <c r="F128" s="173"/>
      <c r="G128" s="11"/>
      <c r="H128" s="173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73"/>
      <c r="F129" s="173"/>
      <c r="G129" s="11"/>
      <c r="H129" s="173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73"/>
      <c r="F130" s="173"/>
      <c r="G130" s="11"/>
      <c r="H130" s="173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73"/>
      <c r="F131" s="173"/>
      <c r="G131" s="11"/>
      <c r="H131" s="173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73"/>
      <c r="F132" s="173"/>
      <c r="G132" s="11"/>
      <c r="H132" s="173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73"/>
      <c r="F133" s="173"/>
      <c r="G133" s="11"/>
      <c r="H133" s="173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73"/>
      <c r="F134" s="173"/>
      <c r="G134" s="11"/>
      <c r="H134" s="173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73"/>
      <c r="F135" s="173"/>
      <c r="G135" s="11"/>
      <c r="H135" s="173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73"/>
      <c r="F136" s="173"/>
      <c r="G136" s="11"/>
      <c r="H136" s="173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73"/>
      <c r="F137" s="173"/>
      <c r="G137" s="11"/>
      <c r="H137" s="173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73"/>
      <c r="F138" s="173"/>
      <c r="G138" s="11"/>
      <c r="H138" s="173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73"/>
      <c r="F139" s="173"/>
      <c r="G139" s="11"/>
      <c r="H139" s="173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73"/>
      <c r="F140" s="173"/>
      <c r="G140" s="11"/>
      <c r="H140" s="173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73"/>
      <c r="F141" s="173"/>
      <c r="G141" s="11"/>
      <c r="H141" s="173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73"/>
      <c r="F142" s="173"/>
      <c r="G142" s="11"/>
      <c r="H142" s="173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73"/>
      <c r="F143" s="173"/>
      <c r="G143" s="11"/>
      <c r="H143" s="173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73"/>
      <c r="F144" s="173"/>
      <c r="G144" s="11"/>
      <c r="H144" s="173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73"/>
      <c r="F145" s="173"/>
      <c r="G145" s="11"/>
      <c r="H145" s="173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73"/>
      <c r="F146" s="173"/>
      <c r="G146" s="11"/>
      <c r="H146" s="173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73"/>
      <c r="F147" s="173"/>
      <c r="G147" s="11"/>
      <c r="H147" s="173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73"/>
      <c r="F148" s="173"/>
      <c r="G148" s="11"/>
      <c r="H148" s="173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73"/>
      <c r="F149" s="173"/>
      <c r="G149" s="11"/>
      <c r="H149" s="173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73"/>
      <c r="F150" s="173"/>
      <c r="G150" s="11"/>
      <c r="H150" s="173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73"/>
      <c r="F151" s="173"/>
      <c r="G151" s="11"/>
      <c r="H151" s="173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73"/>
      <c r="F152" s="173"/>
      <c r="G152" s="11"/>
      <c r="H152" s="173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73"/>
      <c r="F153" s="173"/>
      <c r="G153" s="11"/>
      <c r="H153" s="173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73"/>
      <c r="F154" s="173"/>
      <c r="G154" s="11"/>
      <c r="H154" s="173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73"/>
      <c r="F155" s="173"/>
      <c r="G155" s="11"/>
      <c r="H155" s="173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73"/>
      <c r="F156" s="173"/>
      <c r="G156" s="11"/>
      <c r="H156" s="173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73"/>
      <c r="F157" s="173"/>
      <c r="G157" s="11"/>
      <c r="H157" s="173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73"/>
      <c r="F158" s="173"/>
      <c r="G158" s="11"/>
      <c r="H158" s="173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73"/>
      <c r="F159" s="173"/>
      <c r="G159" s="11"/>
      <c r="H159" s="173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73"/>
      <c r="F160" s="173"/>
      <c r="G160" s="11"/>
      <c r="H160" s="173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73"/>
      <c r="F161" s="173"/>
      <c r="G161" s="11"/>
      <c r="H161" s="173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73"/>
      <c r="F162" s="173"/>
      <c r="G162" s="11"/>
      <c r="H162" s="173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73"/>
      <c r="F163" s="173"/>
      <c r="G163" s="11"/>
      <c r="H163" s="173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73"/>
      <c r="F164" s="173"/>
      <c r="G164" s="11"/>
      <c r="H164" s="173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73"/>
      <c r="F165" s="173"/>
      <c r="G165" s="11"/>
      <c r="H165" s="173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73"/>
      <c r="F166" s="173"/>
      <c r="G166" s="11"/>
      <c r="H166" s="173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73"/>
      <c r="F167" s="173"/>
      <c r="G167" s="11"/>
      <c r="H167" s="173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73"/>
      <c r="F168" s="173"/>
      <c r="G168" s="11"/>
      <c r="H168" s="173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73"/>
      <c r="F169" s="173"/>
      <c r="G169" s="11"/>
      <c r="H169" s="173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73"/>
      <c r="F170" s="173"/>
      <c r="G170" s="11"/>
      <c r="H170" s="173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73"/>
      <c r="F171" s="173"/>
      <c r="G171" s="11"/>
      <c r="H171" s="173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73"/>
      <c r="F172" s="173"/>
      <c r="G172" s="11"/>
      <c r="H172" s="173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73"/>
      <c r="F173" s="173"/>
      <c r="G173" s="11"/>
      <c r="H173" s="173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73"/>
      <c r="F174" s="173"/>
      <c r="G174" s="11"/>
      <c r="H174" s="173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73"/>
      <c r="F175" s="173"/>
      <c r="G175" s="11"/>
      <c r="H175" s="173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73"/>
      <c r="F176" s="173"/>
      <c r="G176" s="11"/>
      <c r="H176" s="173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73"/>
      <c r="F177" s="173"/>
      <c r="G177" s="11"/>
      <c r="H177" s="173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73"/>
      <c r="F178" s="173"/>
      <c r="G178" s="11"/>
      <c r="H178" s="173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73"/>
      <c r="F179" s="173"/>
      <c r="G179" s="11"/>
      <c r="H179" s="173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73"/>
      <c r="F180" s="173"/>
      <c r="G180" s="11"/>
      <c r="H180" s="173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73"/>
      <c r="F181" s="173"/>
      <c r="G181" s="11"/>
      <c r="H181" s="173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73"/>
      <c r="F182" s="173"/>
      <c r="G182" s="11"/>
      <c r="H182" s="173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73"/>
      <c r="F183" s="173"/>
      <c r="G183" s="11"/>
      <c r="H183" s="173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73"/>
      <c r="F184" s="173"/>
      <c r="G184" s="11"/>
      <c r="H184" s="173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73"/>
      <c r="F185" s="173"/>
      <c r="G185" s="11"/>
      <c r="H185" s="173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73"/>
      <c r="F186" s="173"/>
      <c r="G186" s="11"/>
      <c r="H186" s="173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73"/>
      <c r="F187" s="173"/>
      <c r="G187" s="11"/>
      <c r="H187" s="173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73"/>
      <c r="F188" s="173"/>
      <c r="G188" s="11"/>
      <c r="H188" s="173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73"/>
      <c r="F189" s="173"/>
      <c r="G189" s="11"/>
      <c r="H189" s="173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73"/>
      <c r="F190" s="173"/>
      <c r="G190" s="11"/>
      <c r="H190" s="173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73"/>
      <c r="F191" s="173"/>
      <c r="G191" s="11"/>
      <c r="H191" s="173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73"/>
      <c r="F192" s="173"/>
      <c r="G192" s="11"/>
      <c r="H192" s="173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73"/>
      <c r="F193" s="173"/>
      <c r="G193" s="11"/>
      <c r="H193" s="173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73"/>
      <c r="F194" s="173"/>
      <c r="G194" s="11"/>
      <c r="H194" s="173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73"/>
      <c r="F195" s="173"/>
      <c r="G195" s="11"/>
      <c r="H195" s="173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73"/>
      <c r="F196" s="173"/>
      <c r="G196" s="11"/>
      <c r="H196" s="173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73"/>
      <c r="F197" s="173"/>
      <c r="G197" s="11"/>
      <c r="H197" s="173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73"/>
      <c r="F198" s="173"/>
      <c r="G198" s="11"/>
      <c r="H198" s="173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73"/>
      <c r="F199" s="173"/>
      <c r="G199" s="11"/>
      <c r="H199" s="173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73"/>
      <c r="F200" s="173"/>
      <c r="G200" s="11"/>
      <c r="H200" s="173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73"/>
      <c r="F201" s="173"/>
      <c r="G201" s="11"/>
      <c r="H201" s="173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73"/>
      <c r="F202" s="173"/>
      <c r="G202" s="11"/>
      <c r="H202" s="173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73"/>
      <c r="F203" s="173"/>
      <c r="G203" s="11"/>
      <c r="H203" s="173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73"/>
      <c r="F204" s="173"/>
      <c r="G204" s="11"/>
      <c r="H204" s="173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73"/>
      <c r="F205" s="173"/>
      <c r="G205" s="11"/>
      <c r="H205" s="173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73"/>
      <c r="F206" s="173"/>
      <c r="G206" s="11"/>
      <c r="H206" s="173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73"/>
      <c r="F207" s="173"/>
      <c r="G207" s="11"/>
      <c r="H207" s="173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73"/>
      <c r="F208" s="173"/>
      <c r="G208" s="11"/>
      <c r="H208" s="173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73"/>
      <c r="F209" s="173"/>
      <c r="G209" s="11"/>
      <c r="H209" s="173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73"/>
      <c r="F210" s="173"/>
      <c r="G210" s="11"/>
      <c r="H210" s="173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73"/>
      <c r="F211" s="173"/>
      <c r="G211" s="11"/>
      <c r="H211" s="173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73"/>
      <c r="F212" s="173"/>
      <c r="G212" s="11"/>
      <c r="H212" s="173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73"/>
      <c r="F213" s="173"/>
      <c r="G213" s="11"/>
      <c r="H213" s="173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73"/>
      <c r="F214" s="173"/>
      <c r="G214" s="11"/>
      <c r="H214" s="173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73"/>
      <c r="F215" s="173"/>
      <c r="G215" s="11"/>
      <c r="H215" s="173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73"/>
      <c r="F216" s="173"/>
      <c r="G216" s="11"/>
      <c r="H216" s="173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73"/>
      <c r="F217" s="173"/>
      <c r="G217" s="11"/>
      <c r="H217" s="173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73"/>
      <c r="F218" s="173"/>
      <c r="G218" s="11"/>
      <c r="H218" s="173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73"/>
      <c r="F219" s="173"/>
      <c r="G219" s="11"/>
      <c r="H219" s="173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73"/>
      <c r="F220" s="173"/>
      <c r="G220" s="11"/>
      <c r="H220" s="173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73"/>
      <c r="F221" s="173"/>
      <c r="G221" s="11"/>
      <c r="H221" s="173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73"/>
      <c r="F222" s="173"/>
      <c r="G222" s="11"/>
      <c r="H222" s="173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73"/>
      <c r="F223" s="173"/>
      <c r="G223" s="11"/>
      <c r="H223" s="173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73"/>
      <c r="F224" s="173"/>
      <c r="G224" s="11"/>
      <c r="H224" s="173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73"/>
      <c r="F225" s="173"/>
      <c r="G225" s="11"/>
      <c r="H225" s="173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73"/>
      <c r="F226" s="173"/>
      <c r="G226" s="11"/>
      <c r="H226" s="173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73"/>
      <c r="F227" s="173"/>
      <c r="G227" s="11"/>
      <c r="H227" s="173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73"/>
      <c r="F228" s="173"/>
      <c r="G228" s="11"/>
      <c r="H228" s="173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73"/>
      <c r="F229" s="173"/>
      <c r="G229" s="11"/>
      <c r="H229" s="173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73"/>
      <c r="F230" s="173"/>
      <c r="G230" s="11"/>
      <c r="H230" s="173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73"/>
      <c r="F231" s="173"/>
      <c r="G231" s="11"/>
      <c r="H231" s="173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73"/>
      <c r="F232" s="173"/>
      <c r="G232" s="11"/>
      <c r="H232" s="173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73"/>
      <c r="F233" s="173"/>
      <c r="G233" s="11"/>
      <c r="H233" s="173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73"/>
      <c r="F234" s="173"/>
      <c r="G234" s="11"/>
      <c r="H234" s="173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73"/>
      <c r="F235" s="173"/>
      <c r="G235" s="11"/>
      <c r="H235" s="173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73"/>
      <c r="F236" s="173"/>
      <c r="G236" s="11"/>
      <c r="H236" s="173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73"/>
      <c r="F237" s="173"/>
      <c r="G237" s="11"/>
      <c r="H237" s="173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73"/>
      <c r="F238" s="173"/>
      <c r="G238" s="11"/>
      <c r="H238" s="173"/>
      <c r="I238" s="185"/>
      <c r="J238" s="185"/>
      <c r="K238" s="185"/>
      <c r="L238" s="185"/>
      <c r="M238" s="185"/>
      <c r="N238" s="185"/>
      <c r="O238" s="185"/>
      <c r="P238" s="185"/>
      <c r="Q238" s="18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69" bestFit="1" customWidth="1"/>
    <col min="2" max="2" width="14.28515625" style="149" bestFit="1" customWidth="1"/>
    <col min="3" max="3" width="17.28515625" style="149" bestFit="1" customWidth="1"/>
    <col min="4" max="4" width="11.42578125" style="232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173" t="s">
        <v>194</v>
      </c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42" customFormat="1" x14ac:dyDescent="0.2">
      <c r="A6" s="148"/>
      <c r="B6" s="133" t="s">
        <v>155</v>
      </c>
      <c r="C6" s="133" t="s">
        <v>158</v>
      </c>
      <c r="D6" s="209" t="s">
        <v>171</v>
      </c>
    </row>
    <row r="7" spans="1:19" s="158" customFormat="1" ht="15.75" x14ac:dyDescent="0.2">
      <c r="A7" s="231" t="s">
        <v>139</v>
      </c>
      <c r="B7" s="143">
        <f t="shared" ref="B7:D7" si="0">SUM(B8:B26)</f>
        <v>69342423.118189991</v>
      </c>
      <c r="C7" s="143">
        <f t="shared" si="0"/>
        <v>1588217818.9628499</v>
      </c>
      <c r="D7" s="171">
        <f t="shared" si="0"/>
        <v>1</v>
      </c>
    </row>
    <row r="8" spans="1:19" s="244" customFormat="1" ht="15" x14ac:dyDescent="0.25">
      <c r="A8" s="285" t="s">
        <v>113</v>
      </c>
      <c r="B8" s="286">
        <v>31268378.417610001</v>
      </c>
      <c r="C8" s="286">
        <v>716170470.25130999</v>
      </c>
      <c r="D8" s="282">
        <v>0.45092700000000002</v>
      </c>
    </row>
    <row r="9" spans="1:19" s="244" customFormat="1" ht="15" x14ac:dyDescent="0.25">
      <c r="A9" s="285" t="s">
        <v>4</v>
      </c>
      <c r="B9" s="287">
        <v>4496835.0398800001</v>
      </c>
      <c r="C9" s="286">
        <v>102995442.30016001</v>
      </c>
      <c r="D9" s="282">
        <v>6.4850000000000005E-2</v>
      </c>
    </row>
    <row r="10" spans="1:19" s="244" customFormat="1" ht="15" x14ac:dyDescent="0.25">
      <c r="A10" s="285" t="s">
        <v>148</v>
      </c>
      <c r="B10" s="287">
        <v>303379.3639</v>
      </c>
      <c r="C10" s="286">
        <v>6948596.4000000004</v>
      </c>
      <c r="D10" s="282">
        <v>4.3750000000000004E-3</v>
      </c>
    </row>
    <row r="11" spans="1:19" s="244" customFormat="1" ht="15" x14ac:dyDescent="0.25">
      <c r="A11" s="285" t="s">
        <v>17</v>
      </c>
      <c r="B11" s="286">
        <v>12760745.22648</v>
      </c>
      <c r="C11" s="286">
        <v>292271917.25621998</v>
      </c>
      <c r="D11" s="282">
        <v>0.18402499999999999</v>
      </c>
    </row>
    <row r="12" spans="1:19" s="244" customFormat="1" ht="15" x14ac:dyDescent="0.25">
      <c r="A12" s="285" t="s">
        <v>18</v>
      </c>
      <c r="B12" s="286">
        <v>20280434.98917</v>
      </c>
      <c r="C12" s="286">
        <v>464502778.78626001</v>
      </c>
      <c r="D12" s="282">
        <v>0.29246800000000001</v>
      </c>
    </row>
    <row r="13" spans="1:19" ht="15" x14ac:dyDescent="0.25">
      <c r="A13" s="285" t="s">
        <v>92</v>
      </c>
      <c r="B13" s="286">
        <v>232650.08115000001</v>
      </c>
      <c r="C13" s="286">
        <v>5328613.9688999997</v>
      </c>
      <c r="D13" s="282">
        <v>3.3549999999999999E-3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B14" s="173"/>
      <c r="C14" s="173"/>
      <c r="D14" s="11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2:17" x14ac:dyDescent="0.2"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2:17" x14ac:dyDescent="0.2"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2:17" x14ac:dyDescent="0.2"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2:17" x14ac:dyDescent="0.2">
      <c r="B20" s="173"/>
      <c r="C20" s="173"/>
      <c r="D20" s="1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2:17" x14ac:dyDescent="0.2">
      <c r="B21" s="173"/>
      <c r="C21" s="173"/>
      <c r="D21" s="1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2:17" x14ac:dyDescent="0.2">
      <c r="B22" s="173"/>
      <c r="C22" s="173"/>
      <c r="D22" s="11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2:17" x14ac:dyDescent="0.2">
      <c r="B23" s="173"/>
      <c r="C23" s="173"/>
      <c r="D23" s="11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2:17" x14ac:dyDescent="0.2">
      <c r="B24" s="173"/>
      <c r="C24" s="173"/>
      <c r="D24" s="11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2:17" x14ac:dyDescent="0.2">
      <c r="B25" s="173"/>
      <c r="C25" s="173"/>
      <c r="D25" s="1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2:17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2:17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2:17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2:17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2:17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2:17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2:17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73"/>
      <c r="C244" s="173"/>
      <c r="D244" s="11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73"/>
      <c r="C245" s="173"/>
      <c r="D245" s="11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73"/>
      <c r="C246" s="173"/>
      <c r="D246" s="11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73"/>
      <c r="C247" s="173"/>
      <c r="D247" s="11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  <row r="248" spans="2:17" x14ac:dyDescent="0.2">
      <c r="B248" s="173"/>
      <c r="C248" s="173"/>
      <c r="D248" s="11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</row>
  </sheetData>
  <mergeCells count="2">
    <mergeCell ref="A2:D2"/>
    <mergeCell ref="A3:D3"/>
  </mergeCells>
  <printOptions horizontalCentered="1"/>
  <pageMargins left="0.59055118110236227" right="0.59055118110236227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B7" sqref="B7:D7"/>
    </sheetView>
  </sheetViews>
  <sheetFormatPr defaultRowHeight="12.75" outlineLevelRow="1" x14ac:dyDescent="0.2"/>
  <cols>
    <col min="1" max="1" width="66" style="169" bestFit="1" customWidth="1"/>
    <col min="2" max="2" width="14.42578125" style="149" bestFit="1" customWidth="1"/>
    <col min="3" max="3" width="16" style="149" bestFit="1" customWidth="1"/>
    <col min="4" max="4" width="11.42578125" style="232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173"/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42" customFormat="1" x14ac:dyDescent="0.2">
      <c r="A6" s="148"/>
      <c r="B6" s="133" t="s">
        <v>155</v>
      </c>
      <c r="C6" s="133" t="s">
        <v>158</v>
      </c>
      <c r="D6" s="209" t="s">
        <v>171</v>
      </c>
    </row>
    <row r="7" spans="1:19" s="158" customFormat="1" ht="15.75" x14ac:dyDescent="0.2">
      <c r="A7" s="231" t="s">
        <v>139</v>
      </c>
      <c r="B7" s="143">
        <f t="shared" ref="B7:D7" si="0">SUM(B8:B18)</f>
        <v>69342423.118189991</v>
      </c>
      <c r="C7" s="143">
        <f t="shared" si="0"/>
        <v>1588217818.9628499</v>
      </c>
      <c r="D7" s="171">
        <f t="shared" si="0"/>
        <v>1</v>
      </c>
    </row>
    <row r="8" spans="1:19" s="244" customFormat="1" x14ac:dyDescent="0.2">
      <c r="A8" s="82" t="s">
        <v>113</v>
      </c>
      <c r="B8" s="207">
        <v>31268378.417610001</v>
      </c>
      <c r="C8" s="207">
        <v>716170470.25130999</v>
      </c>
      <c r="D8" s="89">
        <v>0.45092700000000002</v>
      </c>
    </row>
    <row r="9" spans="1:19" s="244" customFormat="1" x14ac:dyDescent="0.2">
      <c r="A9" s="82" t="s">
        <v>4</v>
      </c>
      <c r="B9" s="207">
        <v>4496835.0398800001</v>
      </c>
      <c r="C9" s="207">
        <v>102995442.30016001</v>
      </c>
      <c r="D9" s="89">
        <v>6.4850000000000005E-2</v>
      </c>
    </row>
    <row r="10" spans="1:19" s="244" customFormat="1" x14ac:dyDescent="0.2">
      <c r="A10" s="82" t="s">
        <v>148</v>
      </c>
      <c r="B10" s="207">
        <v>303379.3639</v>
      </c>
      <c r="C10" s="207">
        <v>6948596.4000000004</v>
      </c>
      <c r="D10" s="89">
        <v>4.3750000000000004E-3</v>
      </c>
    </row>
    <row r="11" spans="1:19" s="244" customFormat="1" x14ac:dyDescent="0.2">
      <c r="A11" s="82" t="s">
        <v>17</v>
      </c>
      <c r="B11" s="207">
        <v>12760745.22648</v>
      </c>
      <c r="C11" s="207">
        <v>292271917.25621998</v>
      </c>
      <c r="D11" s="89">
        <v>0.18402499999999999</v>
      </c>
    </row>
    <row r="12" spans="1:19" s="244" customFormat="1" x14ac:dyDescent="0.2">
      <c r="A12" s="82" t="s">
        <v>18</v>
      </c>
      <c r="B12" s="207">
        <v>20280434.98917</v>
      </c>
      <c r="C12" s="207">
        <v>464502778.78626001</v>
      </c>
      <c r="D12" s="89">
        <v>0.29246800000000001</v>
      </c>
    </row>
    <row r="13" spans="1:19" x14ac:dyDescent="0.2">
      <c r="A13" s="233" t="s">
        <v>92</v>
      </c>
      <c r="B13" s="129">
        <v>232650.08115000001</v>
      </c>
      <c r="C13" s="129">
        <v>5328613.9688999997</v>
      </c>
      <c r="D13" s="202">
        <v>3.3549999999999999E-3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B14" s="173"/>
      <c r="C14" s="173"/>
      <c r="D14" s="11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9" x14ac:dyDescent="0.2"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9" x14ac:dyDescent="0.2"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x14ac:dyDescent="0.2"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9" x14ac:dyDescent="0.2">
      <c r="A20" s="114" t="s">
        <v>151</v>
      </c>
      <c r="B20" s="173"/>
      <c r="C20" s="173"/>
      <c r="D20" s="1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9" x14ac:dyDescent="0.2">
      <c r="B21" s="168" t="str">
        <f>"Державний борг України за станом на " &amp; TEXT(DREPORTDATE,"dd.MM.yyyy")</f>
        <v>Державний борг України за станом на 31.10.2015</v>
      </c>
      <c r="C21" s="173"/>
      <c r="D21" s="193" t="s">
        <v>149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s="16" customFormat="1" x14ac:dyDescent="0.2">
      <c r="A22" s="148"/>
      <c r="B22" s="133" t="s">
        <v>155</v>
      </c>
      <c r="C22" s="133" t="s">
        <v>158</v>
      </c>
      <c r="D22" s="209" t="s">
        <v>171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</row>
    <row r="23" spans="1:19" s="225" customFormat="1" ht="15" x14ac:dyDescent="0.2">
      <c r="A23" s="172" t="s">
        <v>139</v>
      </c>
      <c r="B23" s="138">
        <f t="shared" ref="B23:C23" si="1">B$31+B$24</f>
        <v>69342423.118189991</v>
      </c>
      <c r="C23" s="138">
        <f t="shared" si="1"/>
        <v>1588217818.9628499</v>
      </c>
      <c r="D23" s="32">
        <v>0.99999899999999997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</row>
    <row r="24" spans="1:19" s="24" customFormat="1" ht="15" x14ac:dyDescent="0.25">
      <c r="A24" s="62" t="s">
        <v>65</v>
      </c>
      <c r="B24" s="67">
        <f t="shared" ref="B24:C24" si="2">SUM(B$25:B$30)</f>
        <v>57298038.273869999</v>
      </c>
      <c r="C24" s="67">
        <f t="shared" si="2"/>
        <v>1312353409.1542299</v>
      </c>
      <c r="D24" s="223">
        <v>0.82630499999999996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9" s="110" customFormat="1" outlineLevel="1" x14ac:dyDescent="0.2">
      <c r="A25" s="160" t="s">
        <v>113</v>
      </c>
      <c r="B25" s="130">
        <v>25992617.254719999</v>
      </c>
      <c r="C25" s="130">
        <v>595334515.71290004</v>
      </c>
      <c r="D25" s="203">
        <v>0.37484400000000001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1:19" outlineLevel="1" x14ac:dyDescent="0.2">
      <c r="A26" s="160" t="s">
        <v>4</v>
      </c>
      <c r="B26" s="129">
        <v>4386002.0251799999</v>
      </c>
      <c r="C26" s="129">
        <v>100456924.59412</v>
      </c>
      <c r="D26" s="202">
        <v>6.3251000000000002E-2</v>
      </c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outlineLevel="1" x14ac:dyDescent="0.2">
      <c r="A27" s="192" t="s">
        <v>148</v>
      </c>
      <c r="B27" s="129">
        <v>303379.3639</v>
      </c>
      <c r="C27" s="129">
        <v>6948596.4000000004</v>
      </c>
      <c r="D27" s="202">
        <v>4.3750000000000004E-3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outlineLevel="1" x14ac:dyDescent="0.2">
      <c r="A28" s="192" t="s">
        <v>17</v>
      </c>
      <c r="B28" s="129">
        <v>7214527.71636</v>
      </c>
      <c r="C28" s="129">
        <v>165241434.59759</v>
      </c>
      <c r="D28" s="202">
        <v>0.104042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outlineLevel="1" x14ac:dyDescent="0.2">
      <c r="A29" s="192" t="s">
        <v>18</v>
      </c>
      <c r="B29" s="129">
        <v>19168861.832559999</v>
      </c>
      <c r="C29" s="129">
        <v>439043323.88072002</v>
      </c>
      <c r="D29" s="202">
        <v>0.27643800000000002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outlineLevel="1" x14ac:dyDescent="0.2">
      <c r="A30" s="192" t="s">
        <v>92</v>
      </c>
      <c r="B30" s="129">
        <v>232650.08115000001</v>
      </c>
      <c r="C30" s="129">
        <v>5328613.9688999997</v>
      </c>
      <c r="D30" s="202">
        <v>3.3549999999999999E-3</v>
      </c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ht="15" x14ac:dyDescent="0.25">
      <c r="A31" s="48" t="s">
        <v>14</v>
      </c>
      <c r="B31" s="189">
        <f t="shared" ref="B31:C31" si="3">SUM(B$32:B$35)</f>
        <v>12044384.844319999</v>
      </c>
      <c r="C31" s="189">
        <f t="shared" si="3"/>
        <v>275864409.80861998</v>
      </c>
      <c r="D31" s="28">
        <v>0.17369399999999999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outlineLevel="1" x14ac:dyDescent="0.2">
      <c r="A32" s="192" t="s">
        <v>113</v>
      </c>
      <c r="B32" s="129">
        <v>5275761.1628900003</v>
      </c>
      <c r="C32" s="129">
        <v>120835954.53840999</v>
      </c>
      <c r="D32" s="202">
        <v>7.6082999999999998E-2</v>
      </c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1:17" outlineLevel="1" x14ac:dyDescent="0.2">
      <c r="A33" s="192" t="s">
        <v>4</v>
      </c>
      <c r="B33" s="129">
        <v>110833.0147</v>
      </c>
      <c r="C33" s="129">
        <v>2538517.7060400001</v>
      </c>
      <c r="D33" s="202">
        <v>1.598E-3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outlineLevel="1" x14ac:dyDescent="0.2">
      <c r="A34" s="192" t="s">
        <v>17</v>
      </c>
      <c r="B34" s="129">
        <v>5546217.5101199998</v>
      </c>
      <c r="C34" s="129">
        <v>127030482.65863</v>
      </c>
      <c r="D34" s="202">
        <v>7.9982999999999999E-2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outlineLevel="1" x14ac:dyDescent="0.2">
      <c r="A35" s="192" t="s">
        <v>18</v>
      </c>
      <c r="B35" s="129">
        <v>1111573.1566099999</v>
      </c>
      <c r="C35" s="129">
        <v>25459454.905540001</v>
      </c>
      <c r="D35" s="202">
        <v>1.6029999999999999E-2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73"/>
      <c r="C244" s="173"/>
      <c r="D244" s="11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73"/>
      <c r="C245" s="173"/>
      <c r="D245" s="11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D18" sqref="D18"/>
    </sheetView>
  </sheetViews>
  <sheetFormatPr defaultRowHeight="12.75" outlineLevelRow="1" x14ac:dyDescent="0.2"/>
  <cols>
    <col min="1" max="1" width="66" style="169" bestFit="1" customWidth="1"/>
    <col min="2" max="2" width="19" style="149" customWidth="1"/>
    <col min="3" max="3" width="19.42578125" style="149" customWidth="1"/>
    <col min="4" max="4" width="9.85546875" style="232" customWidth="1"/>
    <col min="5" max="5" width="18.42578125" style="149" customWidth="1"/>
    <col min="6" max="6" width="17.7109375" style="149" customWidth="1"/>
    <col min="7" max="7" width="9.140625" style="232" customWidth="1"/>
    <col min="8" max="8" width="16" style="149" bestFit="1" customWidth="1"/>
    <col min="9" max="16384" width="9.140625" style="169"/>
  </cols>
  <sheetData>
    <row r="2" spans="1:19" ht="18.75" x14ac:dyDescent="0.3">
      <c r="A2" s="5" t="s">
        <v>68</v>
      </c>
      <c r="B2" s="3"/>
      <c r="C2" s="3"/>
      <c r="D2" s="3"/>
      <c r="E2" s="3"/>
      <c r="F2" s="3"/>
      <c r="G2" s="3"/>
      <c r="H2" s="3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x14ac:dyDescent="0.2">
      <c r="B4" s="173"/>
      <c r="C4" s="173"/>
      <c r="D4" s="11"/>
      <c r="E4" s="173"/>
      <c r="F4" s="173"/>
      <c r="G4" s="11"/>
      <c r="H4" s="173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/>
      <c r="E5" s="125"/>
      <c r="F5" s="125"/>
      <c r="G5" s="193"/>
      <c r="H5" s="125" t="s">
        <v>149</v>
      </c>
    </row>
    <row r="6" spans="1:19" s="65" customFormat="1" x14ac:dyDescent="0.2">
      <c r="A6" s="51"/>
      <c r="B6" s="261">
        <v>42004</v>
      </c>
      <c r="C6" s="262"/>
      <c r="D6" s="263"/>
      <c r="E6" s="261">
        <v>42308</v>
      </c>
      <c r="F6" s="262"/>
      <c r="G6" s="263"/>
      <c r="H6" s="100"/>
    </row>
    <row r="7" spans="1:19" s="126" customFormat="1" x14ac:dyDescent="0.2">
      <c r="A7" s="148"/>
      <c r="B7" s="133" t="s">
        <v>155</v>
      </c>
      <c r="C7" s="133" t="s">
        <v>158</v>
      </c>
      <c r="D7" s="209" t="s">
        <v>171</v>
      </c>
      <c r="E7" s="133" t="s">
        <v>155</v>
      </c>
      <c r="F7" s="133" t="s">
        <v>158</v>
      </c>
      <c r="G7" s="209" t="s">
        <v>171</v>
      </c>
      <c r="H7" s="133" t="s">
        <v>63</v>
      </c>
    </row>
    <row r="8" spans="1:19" s="158" customFormat="1" ht="15.75" x14ac:dyDescent="0.2">
      <c r="A8" s="231" t="s">
        <v>139</v>
      </c>
      <c r="B8" s="143">
        <f t="shared" ref="B8:H8" si="0">SUM(B9:B18)</f>
        <v>69811891.517990008</v>
      </c>
      <c r="C8" s="143">
        <f t="shared" si="0"/>
        <v>1100832720.8613503</v>
      </c>
      <c r="D8" s="171">
        <f t="shared" si="0"/>
        <v>1.0000010000000001</v>
      </c>
      <c r="E8" s="143">
        <f t="shared" si="0"/>
        <v>69342423.118189991</v>
      </c>
      <c r="F8" s="143">
        <f t="shared" si="0"/>
        <v>1588217818.9628499</v>
      </c>
      <c r="G8" s="171">
        <f t="shared" si="0"/>
        <v>1</v>
      </c>
      <c r="H8" s="75">
        <f t="shared" si="0"/>
        <v>-8.009543549236664E-18</v>
      </c>
    </row>
    <row r="9" spans="1:19" s="244" customFormat="1" x14ac:dyDescent="0.2">
      <c r="A9" s="82" t="s">
        <v>113</v>
      </c>
      <c r="B9" s="207">
        <v>31331404.432379998</v>
      </c>
      <c r="C9" s="207">
        <v>494051005.35066003</v>
      </c>
      <c r="D9" s="89">
        <v>0.44879799999999997</v>
      </c>
      <c r="E9" s="207">
        <v>31268378.417610001</v>
      </c>
      <c r="F9" s="207">
        <v>716170470.25130999</v>
      </c>
      <c r="G9" s="89">
        <v>0.45092700000000002</v>
      </c>
      <c r="H9" s="207">
        <v>2.1299999999999999E-3</v>
      </c>
    </row>
    <row r="10" spans="1:19" x14ac:dyDescent="0.2">
      <c r="A10" s="233" t="s">
        <v>4</v>
      </c>
      <c r="B10" s="129">
        <v>3713037.4151099999</v>
      </c>
      <c r="C10" s="129">
        <v>58549238.410099998</v>
      </c>
      <c r="D10" s="202">
        <v>5.3185999999999997E-2</v>
      </c>
      <c r="E10" s="129">
        <v>4496835.0398800001</v>
      </c>
      <c r="F10" s="129">
        <v>102995442.30016001</v>
      </c>
      <c r="G10" s="202">
        <v>6.4850000000000005E-2</v>
      </c>
      <c r="H10" s="129">
        <v>1.1663E-2</v>
      </c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x14ac:dyDescent="0.2">
      <c r="A11" s="233" t="s">
        <v>148</v>
      </c>
      <c r="B11" s="129">
        <v>171994.64554999999</v>
      </c>
      <c r="C11" s="129">
        <v>2712107.2</v>
      </c>
      <c r="D11" s="202">
        <v>2.464E-3</v>
      </c>
      <c r="E11" s="129">
        <v>303379.3639</v>
      </c>
      <c r="F11" s="129">
        <v>6948596.4000000004</v>
      </c>
      <c r="G11" s="202">
        <v>4.3750000000000004E-3</v>
      </c>
      <c r="H11" s="129">
        <v>1.9109999999999999E-3</v>
      </c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A12" s="233" t="s">
        <v>17</v>
      </c>
      <c r="B12" s="129">
        <v>7607477.23312</v>
      </c>
      <c r="C12" s="129">
        <v>119958930.76902001</v>
      </c>
      <c r="D12" s="202">
        <v>0.108971</v>
      </c>
      <c r="E12" s="129">
        <v>12760745.22648</v>
      </c>
      <c r="F12" s="129">
        <v>292271917.25621998</v>
      </c>
      <c r="G12" s="202">
        <v>0.18402499999999999</v>
      </c>
      <c r="H12" s="129">
        <v>7.5053999999999996E-2</v>
      </c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A13" s="233" t="s">
        <v>18</v>
      </c>
      <c r="B13" s="129">
        <v>26746527.687180001</v>
      </c>
      <c r="C13" s="129">
        <v>421754119.63516998</v>
      </c>
      <c r="D13" s="202">
        <v>0.38312299999999999</v>
      </c>
      <c r="E13" s="129">
        <v>20280434.98917</v>
      </c>
      <c r="F13" s="129">
        <v>464502778.78626001</v>
      </c>
      <c r="G13" s="202">
        <v>0.29246800000000001</v>
      </c>
      <c r="H13" s="129">
        <v>-9.0654999999999999E-2</v>
      </c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A14" s="233" t="s">
        <v>92</v>
      </c>
      <c r="B14" s="129">
        <v>241450.10464999999</v>
      </c>
      <c r="C14" s="129">
        <v>3807319.4964000001</v>
      </c>
      <c r="D14" s="202">
        <v>3.4589999999999998E-3</v>
      </c>
      <c r="E14" s="129">
        <v>232650.08115000001</v>
      </c>
      <c r="F14" s="129">
        <v>5328613.9688999997</v>
      </c>
      <c r="G14" s="202">
        <v>3.3549999999999999E-3</v>
      </c>
      <c r="H14" s="129">
        <v>-1.03E-4</v>
      </c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73"/>
      <c r="F15" s="173"/>
      <c r="G15" s="11"/>
      <c r="H15" s="173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73"/>
      <c r="F16" s="173"/>
      <c r="G16" s="11"/>
      <c r="H16" s="173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9" x14ac:dyDescent="0.2">
      <c r="B17" s="173"/>
      <c r="C17" s="173"/>
      <c r="D17" s="11"/>
      <c r="E17" s="173"/>
      <c r="F17" s="173"/>
      <c r="G17" s="11"/>
      <c r="H17" s="173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9" x14ac:dyDescent="0.2">
      <c r="B18" s="173"/>
      <c r="C18" s="173"/>
      <c r="D18" s="11"/>
      <c r="E18" s="173"/>
      <c r="F18" s="173"/>
      <c r="G18" s="11"/>
      <c r="H18" s="173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x14ac:dyDescent="0.2">
      <c r="B19" s="173"/>
      <c r="C19" s="173"/>
      <c r="D19" s="11"/>
      <c r="E19" s="173"/>
      <c r="F19" s="173"/>
      <c r="G19" s="11"/>
      <c r="H19" s="173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9" x14ac:dyDescent="0.2">
      <c r="B20" s="173"/>
      <c r="C20" s="173"/>
      <c r="D20" s="11"/>
      <c r="E20" s="173"/>
      <c r="F20" s="173"/>
      <c r="G20" s="11"/>
      <c r="H20" s="173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9" x14ac:dyDescent="0.2">
      <c r="B21" s="173"/>
      <c r="C21" s="173"/>
      <c r="D21" s="11"/>
      <c r="E21" s="173"/>
      <c r="F21" s="173"/>
      <c r="G21" s="11"/>
      <c r="H21" s="125" t="s">
        <v>149</v>
      </c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A22" s="51"/>
      <c r="B22" s="261">
        <v>42004</v>
      </c>
      <c r="C22" s="262"/>
      <c r="D22" s="263"/>
      <c r="E22" s="261">
        <v>42308</v>
      </c>
      <c r="F22" s="262"/>
      <c r="G22" s="263"/>
      <c r="H22" s="100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1:19" s="178" customFormat="1" x14ac:dyDescent="0.2">
      <c r="A23" s="39"/>
      <c r="B23" s="19" t="s">
        <v>155</v>
      </c>
      <c r="C23" s="19" t="s">
        <v>158</v>
      </c>
      <c r="D23" s="90" t="s">
        <v>171</v>
      </c>
      <c r="E23" s="19" t="s">
        <v>155</v>
      </c>
      <c r="F23" s="19" t="s">
        <v>158</v>
      </c>
      <c r="G23" s="90" t="s">
        <v>171</v>
      </c>
      <c r="H23" s="19" t="s">
        <v>63</v>
      </c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9" s="225" customFormat="1" ht="15" x14ac:dyDescent="0.25">
      <c r="A24" s="172" t="s">
        <v>139</v>
      </c>
      <c r="B24" s="138">
        <f t="shared" ref="B24:G24" si="1">B$32+B$25</f>
        <v>69811891.517989993</v>
      </c>
      <c r="C24" s="138">
        <f t="shared" si="1"/>
        <v>1100832720.8613501</v>
      </c>
      <c r="D24" s="32">
        <f t="shared" si="1"/>
        <v>1.0000009999999999</v>
      </c>
      <c r="E24" s="138">
        <f t="shared" si="1"/>
        <v>69342423.118189991</v>
      </c>
      <c r="F24" s="138">
        <f t="shared" si="1"/>
        <v>1588217818.9628499</v>
      </c>
      <c r="G24" s="32">
        <f t="shared" si="1"/>
        <v>0.99999900000000008</v>
      </c>
      <c r="H24" s="187">
        <v>0</v>
      </c>
      <c r="I24" s="239"/>
      <c r="J24" s="239"/>
      <c r="K24" s="239"/>
      <c r="L24" s="239"/>
      <c r="M24" s="239"/>
      <c r="N24" s="239"/>
      <c r="O24" s="239"/>
      <c r="P24" s="239"/>
      <c r="Q24" s="239"/>
    </row>
    <row r="25" spans="1:19" s="24" customFormat="1" ht="15" x14ac:dyDescent="0.25">
      <c r="A25" s="62" t="s">
        <v>65</v>
      </c>
      <c r="B25" s="67">
        <f t="shared" ref="B25:G25" si="2">SUM(B$26:B$31)</f>
        <v>60058160.629950002</v>
      </c>
      <c r="C25" s="67">
        <f t="shared" si="2"/>
        <v>947030469.14464998</v>
      </c>
      <c r="D25" s="223">
        <f t="shared" si="2"/>
        <v>0.860286</v>
      </c>
      <c r="E25" s="67">
        <f t="shared" si="2"/>
        <v>57298038.273869999</v>
      </c>
      <c r="F25" s="67">
        <f t="shared" si="2"/>
        <v>1312353409.1542299</v>
      </c>
      <c r="G25" s="223">
        <f t="shared" si="2"/>
        <v>0.82630500000000007</v>
      </c>
      <c r="H25" s="190">
        <v>-3.3980000000000003E-2</v>
      </c>
      <c r="I25" s="37"/>
      <c r="J25" s="37"/>
      <c r="K25" s="37"/>
      <c r="L25" s="37"/>
      <c r="M25" s="37"/>
      <c r="N25" s="37"/>
      <c r="O25" s="37"/>
      <c r="P25" s="37"/>
      <c r="Q25" s="37"/>
    </row>
    <row r="26" spans="1:19" s="110" customFormat="1" outlineLevel="1" x14ac:dyDescent="0.2">
      <c r="A26" s="160" t="s">
        <v>113</v>
      </c>
      <c r="B26" s="130">
        <v>25706688.424770001</v>
      </c>
      <c r="C26" s="130">
        <v>405357356.00054997</v>
      </c>
      <c r="D26" s="203">
        <v>0.368228</v>
      </c>
      <c r="E26" s="130">
        <v>25992617.254719999</v>
      </c>
      <c r="F26" s="130">
        <v>595334515.71290004</v>
      </c>
      <c r="G26" s="203">
        <v>0.37484400000000001</v>
      </c>
      <c r="H26" s="130">
        <v>6.6160000000000004E-3</v>
      </c>
      <c r="I26" s="124"/>
      <c r="J26" s="124"/>
      <c r="K26" s="124"/>
      <c r="L26" s="124"/>
      <c r="M26" s="124"/>
      <c r="N26" s="124"/>
      <c r="O26" s="124"/>
      <c r="P26" s="124"/>
      <c r="Q26" s="124"/>
    </row>
    <row r="27" spans="1:19" outlineLevel="1" x14ac:dyDescent="0.2">
      <c r="A27" s="192" t="s">
        <v>4</v>
      </c>
      <c r="B27" s="129">
        <v>3527488.6790200002</v>
      </c>
      <c r="C27" s="129">
        <v>55623402.774240002</v>
      </c>
      <c r="D27" s="202">
        <v>5.0528000000000003E-2</v>
      </c>
      <c r="E27" s="129">
        <v>4386002.0251799999</v>
      </c>
      <c r="F27" s="129">
        <v>100456924.59412</v>
      </c>
      <c r="G27" s="202">
        <v>6.3251000000000002E-2</v>
      </c>
      <c r="H27" s="129">
        <v>1.2723E-2</v>
      </c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outlineLevel="1" x14ac:dyDescent="0.2">
      <c r="A28" s="192" t="s">
        <v>148</v>
      </c>
      <c r="B28" s="129">
        <v>171994.64554999999</v>
      </c>
      <c r="C28" s="129">
        <v>2712107.2</v>
      </c>
      <c r="D28" s="202">
        <v>2.464E-3</v>
      </c>
      <c r="E28" s="129">
        <v>303379.3639</v>
      </c>
      <c r="F28" s="129">
        <v>6948596.4000000004</v>
      </c>
      <c r="G28" s="202">
        <v>4.3750000000000004E-3</v>
      </c>
      <c r="H28" s="129">
        <v>1.9109999999999999E-3</v>
      </c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outlineLevel="1" x14ac:dyDescent="0.2">
      <c r="A29" s="192" t="s">
        <v>17</v>
      </c>
      <c r="B29" s="129">
        <v>5431026.6964800004</v>
      </c>
      <c r="C29" s="129">
        <v>85639448.600879997</v>
      </c>
      <c r="D29" s="202">
        <v>7.7795000000000003E-2</v>
      </c>
      <c r="E29" s="129">
        <v>7214527.71636</v>
      </c>
      <c r="F29" s="129">
        <v>165241434.59759</v>
      </c>
      <c r="G29" s="202">
        <v>0.104042</v>
      </c>
      <c r="H29" s="129">
        <v>2.6246999999999999E-2</v>
      </c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outlineLevel="1" x14ac:dyDescent="0.2">
      <c r="A30" s="192" t="s">
        <v>18</v>
      </c>
      <c r="B30" s="129">
        <v>24979512.07948</v>
      </c>
      <c r="C30" s="129">
        <v>393890835.07257998</v>
      </c>
      <c r="D30" s="202">
        <v>0.35781200000000002</v>
      </c>
      <c r="E30" s="129">
        <v>19168861.832559999</v>
      </c>
      <c r="F30" s="129">
        <v>439043323.88072002</v>
      </c>
      <c r="G30" s="202">
        <v>0.27643800000000002</v>
      </c>
      <c r="H30" s="129">
        <v>-8.1374000000000002E-2</v>
      </c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outlineLevel="1" x14ac:dyDescent="0.2">
      <c r="A31" s="192" t="s">
        <v>92</v>
      </c>
      <c r="B31" s="129">
        <v>241450.10464999999</v>
      </c>
      <c r="C31" s="129">
        <v>3807319.4964000001</v>
      </c>
      <c r="D31" s="202">
        <v>3.4589999999999998E-3</v>
      </c>
      <c r="E31" s="129">
        <v>232650.08115000001</v>
      </c>
      <c r="F31" s="129">
        <v>5328613.9688999997</v>
      </c>
      <c r="G31" s="202">
        <v>3.3549999999999999E-3</v>
      </c>
      <c r="H31" s="129">
        <v>-1.03E-4</v>
      </c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s="134" customFormat="1" ht="15" x14ac:dyDescent="0.25">
      <c r="A32" s="95" t="s">
        <v>14</v>
      </c>
      <c r="B32" s="150">
        <f t="shared" ref="B32:G32" si="3">SUM(B$33:B$36)</f>
        <v>9753730.8880399987</v>
      </c>
      <c r="C32" s="150">
        <f t="shared" si="3"/>
        <v>153802251.71669999</v>
      </c>
      <c r="D32" s="234">
        <f t="shared" si="3"/>
        <v>0.13971499999999998</v>
      </c>
      <c r="E32" s="150">
        <f t="shared" si="3"/>
        <v>12044384.844319999</v>
      </c>
      <c r="F32" s="150">
        <f t="shared" si="3"/>
        <v>275864409.80861998</v>
      </c>
      <c r="G32" s="234">
        <f t="shared" si="3"/>
        <v>0.17369399999999999</v>
      </c>
      <c r="H32" s="150">
        <v>3.3980000000000003E-2</v>
      </c>
    </row>
    <row r="33" spans="1:17" outlineLevel="1" x14ac:dyDescent="0.2">
      <c r="A33" s="192" t="s">
        <v>113</v>
      </c>
      <c r="B33" s="129">
        <v>5624716.0076099997</v>
      </c>
      <c r="C33" s="129">
        <v>88693649.350109994</v>
      </c>
      <c r="D33" s="202">
        <v>8.0570000000000003E-2</v>
      </c>
      <c r="E33" s="129">
        <v>5275761.1628900003</v>
      </c>
      <c r="F33" s="129">
        <v>120835954.53840999</v>
      </c>
      <c r="G33" s="202">
        <v>7.6082999999999998E-2</v>
      </c>
      <c r="H33" s="129">
        <v>-4.4869999999999997E-3</v>
      </c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outlineLevel="1" x14ac:dyDescent="0.2">
      <c r="A34" s="192" t="s">
        <v>4</v>
      </c>
      <c r="B34" s="129">
        <v>185548.73608999999</v>
      </c>
      <c r="C34" s="129">
        <v>2925835.6358599998</v>
      </c>
      <c r="D34" s="202">
        <v>2.6580000000000002E-3</v>
      </c>
      <c r="E34" s="129">
        <v>110833.0147</v>
      </c>
      <c r="F34" s="129">
        <v>2538517.7060400001</v>
      </c>
      <c r="G34" s="202">
        <v>1.598E-3</v>
      </c>
      <c r="H34" s="129">
        <v>-1.059E-3</v>
      </c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outlineLevel="1" x14ac:dyDescent="0.2">
      <c r="A35" s="192" t="s">
        <v>17</v>
      </c>
      <c r="B35" s="129">
        <v>2176450.5366400001</v>
      </c>
      <c r="C35" s="129">
        <v>34319482.168140002</v>
      </c>
      <c r="D35" s="202">
        <v>3.1175999999999999E-2</v>
      </c>
      <c r="E35" s="129">
        <v>5546217.5101199998</v>
      </c>
      <c r="F35" s="129">
        <v>127030482.65863</v>
      </c>
      <c r="G35" s="202">
        <v>7.9982999999999999E-2</v>
      </c>
      <c r="H35" s="129">
        <v>4.8807000000000003E-2</v>
      </c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outlineLevel="1" x14ac:dyDescent="0.2">
      <c r="A36" s="192" t="s">
        <v>18</v>
      </c>
      <c r="B36" s="129">
        <v>1767015.6077000001</v>
      </c>
      <c r="C36" s="129">
        <v>27863284.562589999</v>
      </c>
      <c r="D36" s="202">
        <v>2.5311E-2</v>
      </c>
      <c r="E36" s="129">
        <v>1111573.1566099999</v>
      </c>
      <c r="F36" s="129">
        <v>25459454.905540001</v>
      </c>
      <c r="G36" s="202">
        <v>1.6029999999999999E-2</v>
      </c>
      <c r="H36" s="129">
        <v>-9.2809999999999993E-3</v>
      </c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x14ac:dyDescent="0.2">
      <c r="B37" s="173"/>
      <c r="C37" s="173"/>
      <c r="D37" s="11"/>
      <c r="E37" s="173"/>
      <c r="F37" s="173"/>
      <c r="G37" s="11"/>
      <c r="H37" s="173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x14ac:dyDescent="0.2">
      <c r="B38" s="173"/>
      <c r="C38" s="173"/>
      <c r="D38" s="11"/>
      <c r="E38" s="173"/>
      <c r="F38" s="173"/>
      <c r="G38" s="11"/>
      <c r="H38" s="173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x14ac:dyDescent="0.2">
      <c r="B39" s="173"/>
      <c r="C39" s="173"/>
      <c r="D39" s="11"/>
      <c r="E39" s="173"/>
      <c r="F39" s="173"/>
      <c r="G39" s="11"/>
      <c r="H39" s="173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x14ac:dyDescent="0.2">
      <c r="B40" s="173"/>
      <c r="C40" s="173"/>
      <c r="D40" s="11"/>
      <c r="E40" s="173"/>
      <c r="F40" s="173"/>
      <c r="G40" s="11"/>
      <c r="H40" s="173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x14ac:dyDescent="0.2">
      <c r="B41" s="173"/>
      <c r="C41" s="173"/>
      <c r="D41" s="11"/>
      <c r="E41" s="173"/>
      <c r="F41" s="173"/>
      <c r="G41" s="11"/>
      <c r="H41" s="173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x14ac:dyDescent="0.2">
      <c r="B42" s="173"/>
      <c r="C42" s="173"/>
      <c r="D42" s="11"/>
      <c r="E42" s="173"/>
      <c r="F42" s="173"/>
      <c r="G42" s="11"/>
      <c r="H42" s="173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x14ac:dyDescent="0.2">
      <c r="B43" s="173"/>
      <c r="C43" s="173"/>
      <c r="D43" s="11"/>
      <c r="E43" s="173"/>
      <c r="F43" s="173"/>
      <c r="G43" s="11"/>
      <c r="H43" s="173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x14ac:dyDescent="0.2">
      <c r="B44" s="173"/>
      <c r="C44" s="173"/>
      <c r="D44" s="11"/>
      <c r="E44" s="173"/>
      <c r="F44" s="173"/>
      <c r="G44" s="11"/>
      <c r="H44" s="173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x14ac:dyDescent="0.2">
      <c r="B45" s="173"/>
      <c r="C45" s="173"/>
      <c r="D45" s="11"/>
      <c r="E45" s="173"/>
      <c r="F45" s="173"/>
      <c r="G45" s="11"/>
      <c r="H45" s="173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x14ac:dyDescent="0.2">
      <c r="B46" s="173"/>
      <c r="C46" s="173"/>
      <c r="D46" s="11"/>
      <c r="E46" s="173"/>
      <c r="F46" s="173"/>
      <c r="G46" s="11"/>
      <c r="H46" s="173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x14ac:dyDescent="0.2">
      <c r="B47" s="173"/>
      <c r="C47" s="173"/>
      <c r="D47" s="11"/>
      <c r="E47" s="173"/>
      <c r="F47" s="173"/>
      <c r="G47" s="11"/>
      <c r="H47" s="173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x14ac:dyDescent="0.2">
      <c r="B48" s="173"/>
      <c r="C48" s="173"/>
      <c r="D48" s="11"/>
      <c r="E48" s="173"/>
      <c r="F48" s="173"/>
      <c r="G48" s="11"/>
      <c r="H48" s="173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73"/>
      <c r="F49" s="173"/>
      <c r="G49" s="11"/>
      <c r="H49" s="173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73"/>
      <c r="F50" s="173"/>
      <c r="G50" s="11"/>
      <c r="H50" s="173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73"/>
      <c r="F51" s="173"/>
      <c r="G51" s="11"/>
      <c r="H51" s="173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73"/>
      <c r="F52" s="173"/>
      <c r="G52" s="11"/>
      <c r="H52" s="173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73"/>
      <c r="F53" s="173"/>
      <c r="G53" s="11"/>
      <c r="H53" s="173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73"/>
      <c r="F54" s="173"/>
      <c r="G54" s="11"/>
      <c r="H54" s="173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73"/>
      <c r="F55" s="173"/>
      <c r="G55" s="11"/>
      <c r="H55" s="173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73"/>
      <c r="F56" s="173"/>
      <c r="G56" s="11"/>
      <c r="H56" s="173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73"/>
      <c r="F57" s="173"/>
      <c r="G57" s="11"/>
      <c r="H57" s="173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73"/>
      <c r="F58" s="173"/>
      <c r="G58" s="11"/>
      <c r="H58" s="173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73"/>
      <c r="F59" s="173"/>
      <c r="G59" s="11"/>
      <c r="H59" s="173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73"/>
      <c r="F60" s="173"/>
      <c r="G60" s="11"/>
      <c r="H60" s="173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73"/>
      <c r="F61" s="173"/>
      <c r="G61" s="11"/>
      <c r="H61" s="173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73"/>
      <c r="F62" s="173"/>
      <c r="G62" s="11"/>
      <c r="H62" s="173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73"/>
      <c r="F63" s="173"/>
      <c r="G63" s="11"/>
      <c r="H63" s="173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73"/>
      <c r="F64" s="173"/>
      <c r="G64" s="11"/>
      <c r="H64" s="173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73"/>
      <c r="F65" s="173"/>
      <c r="G65" s="11"/>
      <c r="H65" s="173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73"/>
      <c r="F66" s="173"/>
      <c r="G66" s="11"/>
      <c r="H66" s="173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73"/>
      <c r="F67" s="173"/>
      <c r="G67" s="11"/>
      <c r="H67" s="173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73"/>
      <c r="F68" s="173"/>
      <c r="G68" s="11"/>
      <c r="H68" s="173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73"/>
      <c r="F69" s="173"/>
      <c r="G69" s="11"/>
      <c r="H69" s="173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73"/>
      <c r="F70" s="173"/>
      <c r="G70" s="11"/>
      <c r="H70" s="173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73"/>
      <c r="F71" s="173"/>
      <c r="G71" s="11"/>
      <c r="H71" s="173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73"/>
      <c r="F72" s="173"/>
      <c r="G72" s="11"/>
      <c r="H72" s="173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73"/>
      <c r="F73" s="173"/>
      <c r="G73" s="11"/>
      <c r="H73" s="173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73"/>
      <c r="F74" s="173"/>
      <c r="G74" s="11"/>
      <c r="H74" s="173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73"/>
      <c r="F75" s="173"/>
      <c r="G75" s="11"/>
      <c r="H75" s="173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73"/>
      <c r="F76" s="173"/>
      <c r="G76" s="11"/>
      <c r="H76" s="173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73"/>
      <c r="F77" s="173"/>
      <c r="G77" s="11"/>
      <c r="H77" s="173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73"/>
      <c r="F78" s="173"/>
      <c r="G78" s="11"/>
      <c r="H78" s="173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73"/>
      <c r="F79" s="173"/>
      <c r="G79" s="11"/>
      <c r="H79" s="173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73"/>
      <c r="F80" s="173"/>
      <c r="G80" s="11"/>
      <c r="H80" s="173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73"/>
      <c r="F81" s="173"/>
      <c r="G81" s="11"/>
      <c r="H81" s="173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73"/>
      <c r="F82" s="173"/>
      <c r="G82" s="11"/>
      <c r="H82" s="173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73"/>
      <c r="F83" s="173"/>
      <c r="G83" s="11"/>
      <c r="H83" s="173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73"/>
      <c r="F84" s="173"/>
      <c r="G84" s="11"/>
      <c r="H84" s="173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73"/>
      <c r="F85" s="173"/>
      <c r="G85" s="11"/>
      <c r="H85" s="173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73"/>
      <c r="F86" s="173"/>
      <c r="G86" s="11"/>
      <c r="H86" s="173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73"/>
      <c r="F87" s="173"/>
      <c r="G87" s="11"/>
      <c r="H87" s="173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73"/>
      <c r="F88" s="173"/>
      <c r="G88" s="11"/>
      <c r="H88" s="173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73"/>
      <c r="F89" s="173"/>
      <c r="G89" s="11"/>
      <c r="H89" s="173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73"/>
      <c r="F90" s="173"/>
      <c r="G90" s="11"/>
      <c r="H90" s="173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73"/>
      <c r="F91" s="173"/>
      <c r="G91" s="11"/>
      <c r="H91" s="173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73"/>
      <c r="F92" s="173"/>
      <c r="G92" s="11"/>
      <c r="H92" s="173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73"/>
      <c r="F93" s="173"/>
      <c r="G93" s="11"/>
      <c r="H93" s="173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73"/>
      <c r="F94" s="173"/>
      <c r="G94" s="11"/>
      <c r="H94" s="173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73"/>
      <c r="F95" s="173"/>
      <c r="G95" s="11"/>
      <c r="H95" s="173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73"/>
      <c r="F96" s="173"/>
      <c r="G96" s="11"/>
      <c r="H96" s="173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73"/>
      <c r="F97" s="173"/>
      <c r="G97" s="11"/>
      <c r="H97" s="173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73"/>
      <c r="F98" s="173"/>
      <c r="G98" s="11"/>
      <c r="H98" s="173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73"/>
      <c r="F99" s="173"/>
      <c r="G99" s="11"/>
      <c r="H99" s="173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73"/>
      <c r="F100" s="173"/>
      <c r="G100" s="11"/>
      <c r="H100" s="173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73"/>
      <c r="F101" s="173"/>
      <c r="G101" s="11"/>
      <c r="H101" s="173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73"/>
      <c r="F102" s="173"/>
      <c r="G102" s="11"/>
      <c r="H102" s="173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73"/>
      <c r="F103" s="173"/>
      <c r="G103" s="11"/>
      <c r="H103" s="173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73"/>
      <c r="F104" s="173"/>
      <c r="G104" s="11"/>
      <c r="H104" s="173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73"/>
      <c r="F105" s="173"/>
      <c r="G105" s="11"/>
      <c r="H105" s="173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73"/>
      <c r="F106" s="173"/>
      <c r="G106" s="11"/>
      <c r="H106" s="173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73"/>
      <c r="F107" s="173"/>
      <c r="G107" s="11"/>
      <c r="H107" s="173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73"/>
      <c r="F108" s="173"/>
      <c r="G108" s="11"/>
      <c r="H108" s="173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73"/>
      <c r="F109" s="173"/>
      <c r="G109" s="11"/>
      <c r="H109" s="173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73"/>
      <c r="F110" s="173"/>
      <c r="G110" s="11"/>
      <c r="H110" s="173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73"/>
      <c r="F111" s="173"/>
      <c r="G111" s="11"/>
      <c r="H111" s="173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73"/>
      <c r="F112" s="173"/>
      <c r="G112" s="11"/>
      <c r="H112" s="173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73"/>
      <c r="F113" s="173"/>
      <c r="G113" s="11"/>
      <c r="H113" s="173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73"/>
      <c r="F114" s="173"/>
      <c r="G114" s="11"/>
      <c r="H114" s="173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73"/>
      <c r="F115" s="173"/>
      <c r="G115" s="11"/>
      <c r="H115" s="173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73"/>
      <c r="F116" s="173"/>
      <c r="G116" s="11"/>
      <c r="H116" s="173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73"/>
      <c r="F117" s="173"/>
      <c r="G117" s="11"/>
      <c r="H117" s="173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73"/>
      <c r="F118" s="173"/>
      <c r="G118" s="11"/>
      <c r="H118" s="173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73"/>
      <c r="F119" s="173"/>
      <c r="G119" s="11"/>
      <c r="H119" s="173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73"/>
      <c r="F120" s="173"/>
      <c r="G120" s="11"/>
      <c r="H120" s="173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73"/>
      <c r="F121" s="173"/>
      <c r="G121" s="11"/>
      <c r="H121" s="173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73"/>
      <c r="F122" s="173"/>
      <c r="G122" s="11"/>
      <c r="H122" s="173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73"/>
      <c r="F123" s="173"/>
      <c r="G123" s="11"/>
      <c r="H123" s="173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73"/>
      <c r="F124" s="173"/>
      <c r="G124" s="11"/>
      <c r="H124" s="173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73"/>
      <c r="F125" s="173"/>
      <c r="G125" s="11"/>
      <c r="H125" s="173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73"/>
      <c r="F126" s="173"/>
      <c r="G126" s="11"/>
      <c r="H126" s="173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73"/>
      <c r="F127" s="173"/>
      <c r="G127" s="11"/>
      <c r="H127" s="173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73"/>
      <c r="F128" s="173"/>
      <c r="G128" s="11"/>
      <c r="H128" s="173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73"/>
      <c r="F129" s="173"/>
      <c r="G129" s="11"/>
      <c r="H129" s="173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73"/>
      <c r="F130" s="173"/>
      <c r="G130" s="11"/>
      <c r="H130" s="173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73"/>
      <c r="F131" s="173"/>
      <c r="G131" s="11"/>
      <c r="H131" s="173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73"/>
      <c r="F132" s="173"/>
      <c r="G132" s="11"/>
      <c r="H132" s="173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73"/>
      <c r="F133" s="173"/>
      <c r="G133" s="11"/>
      <c r="H133" s="173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73"/>
      <c r="F134" s="173"/>
      <c r="G134" s="11"/>
      <c r="H134" s="173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73"/>
      <c r="F135" s="173"/>
      <c r="G135" s="11"/>
      <c r="H135" s="173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73"/>
      <c r="F136" s="173"/>
      <c r="G136" s="11"/>
      <c r="H136" s="173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73"/>
      <c r="F137" s="173"/>
      <c r="G137" s="11"/>
      <c r="H137" s="173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73"/>
      <c r="F138" s="173"/>
      <c r="G138" s="11"/>
      <c r="H138" s="173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73"/>
      <c r="F139" s="173"/>
      <c r="G139" s="11"/>
      <c r="H139" s="173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73"/>
      <c r="F140" s="173"/>
      <c r="G140" s="11"/>
      <c r="H140" s="173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73"/>
      <c r="F141" s="173"/>
      <c r="G141" s="11"/>
      <c r="H141" s="173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73"/>
      <c r="F142" s="173"/>
      <c r="G142" s="11"/>
      <c r="H142" s="173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73"/>
      <c r="F143" s="173"/>
      <c r="G143" s="11"/>
      <c r="H143" s="173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73"/>
      <c r="F144" s="173"/>
      <c r="G144" s="11"/>
      <c r="H144" s="173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73"/>
      <c r="F145" s="173"/>
      <c r="G145" s="11"/>
      <c r="H145" s="173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73"/>
      <c r="F146" s="173"/>
      <c r="G146" s="11"/>
      <c r="H146" s="173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73"/>
      <c r="F147" s="173"/>
      <c r="G147" s="11"/>
      <c r="H147" s="173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73"/>
      <c r="F148" s="173"/>
      <c r="G148" s="11"/>
      <c r="H148" s="173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73"/>
      <c r="F149" s="173"/>
      <c r="G149" s="11"/>
      <c r="H149" s="173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73"/>
      <c r="F150" s="173"/>
      <c r="G150" s="11"/>
      <c r="H150" s="173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73"/>
      <c r="F151" s="173"/>
      <c r="G151" s="11"/>
      <c r="H151" s="173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73"/>
      <c r="F152" s="173"/>
      <c r="G152" s="11"/>
      <c r="H152" s="173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73"/>
      <c r="F153" s="173"/>
      <c r="G153" s="11"/>
      <c r="H153" s="173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73"/>
      <c r="F154" s="173"/>
      <c r="G154" s="11"/>
      <c r="H154" s="173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73"/>
      <c r="F155" s="173"/>
      <c r="G155" s="11"/>
      <c r="H155" s="173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73"/>
      <c r="F156" s="173"/>
      <c r="G156" s="11"/>
      <c r="H156" s="173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73"/>
      <c r="F157" s="173"/>
      <c r="G157" s="11"/>
      <c r="H157" s="173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73"/>
      <c r="F158" s="173"/>
      <c r="G158" s="11"/>
      <c r="H158" s="173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73"/>
      <c r="F159" s="173"/>
      <c r="G159" s="11"/>
      <c r="H159" s="173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73"/>
      <c r="F160" s="173"/>
      <c r="G160" s="11"/>
      <c r="H160" s="173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73"/>
      <c r="F161" s="173"/>
      <c r="G161" s="11"/>
      <c r="H161" s="173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73"/>
      <c r="F162" s="173"/>
      <c r="G162" s="11"/>
      <c r="H162" s="173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73"/>
      <c r="F163" s="173"/>
      <c r="G163" s="11"/>
      <c r="H163" s="173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73"/>
      <c r="F164" s="173"/>
      <c r="G164" s="11"/>
      <c r="H164" s="173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73"/>
      <c r="F165" s="173"/>
      <c r="G165" s="11"/>
      <c r="H165" s="173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73"/>
      <c r="F166" s="173"/>
      <c r="G166" s="11"/>
      <c r="H166" s="173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73"/>
      <c r="F167" s="173"/>
      <c r="G167" s="11"/>
      <c r="H167" s="173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73"/>
      <c r="F168" s="173"/>
      <c r="G168" s="11"/>
      <c r="H168" s="173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73"/>
      <c r="F169" s="173"/>
      <c r="G169" s="11"/>
      <c r="H169" s="173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73"/>
      <c r="F170" s="173"/>
      <c r="G170" s="11"/>
      <c r="H170" s="173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73"/>
      <c r="F171" s="173"/>
      <c r="G171" s="11"/>
      <c r="H171" s="173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73"/>
      <c r="F172" s="173"/>
      <c r="G172" s="11"/>
      <c r="H172" s="173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73"/>
      <c r="F173" s="173"/>
      <c r="G173" s="11"/>
      <c r="H173" s="173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73"/>
      <c r="F174" s="173"/>
      <c r="G174" s="11"/>
      <c r="H174" s="173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73"/>
      <c r="F175" s="173"/>
      <c r="G175" s="11"/>
      <c r="H175" s="173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73"/>
      <c r="F176" s="173"/>
      <c r="G176" s="11"/>
      <c r="H176" s="173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73"/>
      <c r="F177" s="173"/>
      <c r="G177" s="11"/>
      <c r="H177" s="173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73"/>
      <c r="F178" s="173"/>
      <c r="G178" s="11"/>
      <c r="H178" s="173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73"/>
      <c r="F179" s="173"/>
      <c r="G179" s="11"/>
      <c r="H179" s="173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73"/>
      <c r="F180" s="173"/>
      <c r="G180" s="11"/>
      <c r="H180" s="173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73"/>
      <c r="F181" s="173"/>
      <c r="G181" s="11"/>
      <c r="H181" s="173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73"/>
      <c r="F182" s="173"/>
      <c r="G182" s="11"/>
      <c r="H182" s="173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73"/>
      <c r="F183" s="173"/>
      <c r="G183" s="11"/>
      <c r="H183" s="173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73"/>
      <c r="F184" s="173"/>
      <c r="G184" s="11"/>
      <c r="H184" s="173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73"/>
      <c r="F185" s="173"/>
      <c r="G185" s="11"/>
      <c r="H185" s="173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73"/>
      <c r="F186" s="173"/>
      <c r="G186" s="11"/>
      <c r="H186" s="173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73"/>
      <c r="F187" s="173"/>
      <c r="G187" s="11"/>
      <c r="H187" s="173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73"/>
      <c r="F188" s="173"/>
      <c r="G188" s="11"/>
      <c r="H188" s="173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73"/>
      <c r="F189" s="173"/>
      <c r="G189" s="11"/>
      <c r="H189" s="173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73"/>
      <c r="F190" s="173"/>
      <c r="G190" s="11"/>
      <c r="H190" s="173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73"/>
      <c r="F191" s="173"/>
      <c r="G191" s="11"/>
      <c r="H191" s="173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73"/>
      <c r="F192" s="173"/>
      <c r="G192" s="11"/>
      <c r="H192" s="173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73"/>
      <c r="F193" s="173"/>
      <c r="G193" s="11"/>
      <c r="H193" s="173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73"/>
      <c r="F194" s="173"/>
      <c r="G194" s="11"/>
      <c r="H194" s="173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73"/>
      <c r="F195" s="173"/>
      <c r="G195" s="11"/>
      <c r="H195" s="173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73"/>
      <c r="F196" s="173"/>
      <c r="G196" s="11"/>
      <c r="H196" s="173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73"/>
      <c r="F197" s="173"/>
      <c r="G197" s="11"/>
      <c r="H197" s="173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73"/>
      <c r="F198" s="173"/>
      <c r="G198" s="11"/>
      <c r="H198" s="173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73"/>
      <c r="F199" s="173"/>
      <c r="G199" s="11"/>
      <c r="H199" s="173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73"/>
      <c r="F200" s="173"/>
      <c r="G200" s="11"/>
      <c r="H200" s="173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73"/>
      <c r="F201" s="173"/>
      <c r="G201" s="11"/>
      <c r="H201" s="173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73"/>
      <c r="F202" s="173"/>
      <c r="G202" s="11"/>
      <c r="H202" s="173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73"/>
      <c r="F203" s="173"/>
      <c r="G203" s="11"/>
      <c r="H203" s="173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73"/>
      <c r="F204" s="173"/>
      <c r="G204" s="11"/>
      <c r="H204" s="173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73"/>
      <c r="F205" s="173"/>
      <c r="G205" s="11"/>
      <c r="H205" s="173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73"/>
      <c r="F206" s="173"/>
      <c r="G206" s="11"/>
      <c r="H206" s="173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73"/>
      <c r="F207" s="173"/>
      <c r="G207" s="11"/>
      <c r="H207" s="173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73"/>
      <c r="F208" s="173"/>
      <c r="G208" s="11"/>
      <c r="H208" s="173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73"/>
      <c r="F209" s="173"/>
      <c r="G209" s="11"/>
      <c r="H209" s="173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73"/>
      <c r="F210" s="173"/>
      <c r="G210" s="11"/>
      <c r="H210" s="173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73"/>
      <c r="F211" s="173"/>
      <c r="G211" s="11"/>
      <c r="H211" s="173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73"/>
      <c r="F212" s="173"/>
      <c r="G212" s="11"/>
      <c r="H212" s="173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73"/>
      <c r="F213" s="173"/>
      <c r="G213" s="11"/>
      <c r="H213" s="173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73"/>
      <c r="F214" s="173"/>
      <c r="G214" s="11"/>
      <c r="H214" s="173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73"/>
      <c r="F215" s="173"/>
      <c r="G215" s="11"/>
      <c r="H215" s="173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73"/>
      <c r="F216" s="173"/>
      <c r="G216" s="11"/>
      <c r="H216" s="173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73"/>
      <c r="F217" s="173"/>
      <c r="G217" s="11"/>
      <c r="H217" s="173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73"/>
      <c r="F218" s="173"/>
      <c r="G218" s="11"/>
      <c r="H218" s="173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73"/>
      <c r="F219" s="173"/>
      <c r="G219" s="11"/>
      <c r="H219" s="173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73"/>
      <c r="F220" s="173"/>
      <c r="G220" s="11"/>
      <c r="H220" s="173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73"/>
      <c r="F221" s="173"/>
      <c r="G221" s="11"/>
      <c r="H221" s="173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73"/>
      <c r="F222" s="173"/>
      <c r="G222" s="11"/>
      <c r="H222" s="173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73"/>
      <c r="F223" s="173"/>
      <c r="G223" s="11"/>
      <c r="H223" s="173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73"/>
      <c r="F224" s="173"/>
      <c r="G224" s="11"/>
      <c r="H224" s="173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73"/>
      <c r="F225" s="173"/>
      <c r="G225" s="11"/>
      <c r="H225" s="173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73"/>
      <c r="F226" s="173"/>
      <c r="G226" s="11"/>
      <c r="H226" s="173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73"/>
      <c r="F227" s="173"/>
      <c r="G227" s="11"/>
      <c r="H227" s="173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73"/>
      <c r="F228" s="173"/>
      <c r="G228" s="11"/>
      <c r="H228" s="173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73"/>
      <c r="F229" s="173"/>
      <c r="G229" s="11"/>
      <c r="H229" s="173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73"/>
      <c r="F230" s="173"/>
      <c r="G230" s="11"/>
      <c r="H230" s="173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73"/>
      <c r="F231" s="173"/>
      <c r="G231" s="11"/>
      <c r="H231" s="173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73"/>
      <c r="F232" s="173"/>
      <c r="G232" s="11"/>
      <c r="H232" s="173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73"/>
      <c r="F233" s="173"/>
      <c r="G233" s="11"/>
      <c r="H233" s="173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73"/>
      <c r="F234" s="173"/>
      <c r="G234" s="11"/>
      <c r="H234" s="173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73"/>
      <c r="F235" s="173"/>
      <c r="G235" s="11"/>
      <c r="H235" s="173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73"/>
      <c r="F236" s="173"/>
      <c r="G236" s="11"/>
      <c r="H236" s="173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73"/>
      <c r="F237" s="173"/>
      <c r="G237" s="11"/>
      <c r="H237" s="173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73"/>
      <c r="F238" s="173"/>
      <c r="G238" s="11"/>
      <c r="H238" s="173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73"/>
      <c r="F239" s="173"/>
      <c r="G239" s="11"/>
      <c r="H239" s="173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73"/>
      <c r="F240" s="173"/>
      <c r="G240" s="11"/>
      <c r="H240" s="173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73"/>
      <c r="F241" s="173"/>
      <c r="G241" s="11"/>
      <c r="H241" s="173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73"/>
      <c r="F242" s="173"/>
      <c r="G242" s="11"/>
      <c r="H242" s="173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73"/>
      <c r="F243" s="173"/>
      <c r="G243" s="11"/>
      <c r="H243" s="173"/>
      <c r="I243" s="185"/>
      <c r="J243" s="185"/>
      <c r="K243" s="185"/>
      <c r="L243" s="185"/>
      <c r="M243" s="185"/>
      <c r="N243" s="185"/>
      <c r="O243" s="185"/>
      <c r="P243" s="185"/>
      <c r="Q243" s="18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workbookViewId="0">
      <selection activeCell="A5" sqref="A5"/>
    </sheetView>
  </sheetViews>
  <sheetFormatPr defaultColWidth="16.28515625" defaultRowHeight="12.75" x14ac:dyDescent="0.2"/>
  <cols>
    <col min="1" max="1" width="65.28515625" style="169" bestFit="1" customWidth="1"/>
    <col min="2" max="2" width="14.42578125" style="149" bestFit="1" customWidth="1"/>
    <col min="3" max="4" width="12.85546875" style="242" bestFit="1" customWidth="1"/>
    <col min="5" max="5" width="14.85546875" style="149" bestFit="1" customWidth="1"/>
    <col min="6" max="6" width="16" style="149" bestFit="1" customWidth="1"/>
    <col min="7" max="7" width="10.7109375" style="232" bestFit="1" customWidth="1"/>
    <col min="8" max="8" width="14.42578125" style="149" bestFit="1" customWidth="1"/>
    <col min="9" max="10" width="12.85546875" style="242" bestFit="1" customWidth="1"/>
    <col min="11" max="12" width="16" style="149" bestFit="1" customWidth="1"/>
    <col min="13" max="13" width="10.7109375" style="232" bestFit="1" customWidth="1"/>
    <col min="14" max="14" width="16.140625" style="149" bestFit="1" customWidth="1"/>
    <col min="15" max="16384" width="16.28515625" style="169"/>
  </cols>
  <sheetData>
    <row r="2" spans="1:19" s="230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</row>
    <row r="3" spans="1:19" x14ac:dyDescent="0.2">
      <c r="A3" s="200"/>
    </row>
    <row r="4" spans="1:19" s="134" customFormat="1" x14ac:dyDescent="0.2">
      <c r="B4" s="125"/>
      <c r="C4" s="208"/>
      <c r="D4" s="208"/>
      <c r="E4" s="125"/>
      <c r="F4" s="125"/>
      <c r="G4" s="193"/>
      <c r="H4" s="125"/>
      <c r="I4" s="208"/>
      <c r="J4" s="208"/>
      <c r="K4" s="125"/>
      <c r="L4" s="125"/>
      <c r="M4" s="193"/>
      <c r="N4" s="125" t="s">
        <v>149</v>
      </c>
    </row>
    <row r="5" spans="1:19" s="65" customFormat="1" x14ac:dyDescent="0.2">
      <c r="A5" s="51"/>
      <c r="B5" s="261">
        <v>42004</v>
      </c>
      <c r="C5" s="262"/>
      <c r="D5" s="262"/>
      <c r="E5" s="262"/>
      <c r="F5" s="262"/>
      <c r="G5" s="263"/>
      <c r="H5" s="261">
        <v>42308</v>
      </c>
      <c r="I5" s="262"/>
      <c r="J5" s="262"/>
      <c r="K5" s="262"/>
      <c r="L5" s="262"/>
      <c r="M5" s="263"/>
      <c r="N5" s="100"/>
    </row>
    <row r="6" spans="1:19" s="126" customFormat="1" x14ac:dyDescent="0.2">
      <c r="A6" s="148"/>
      <c r="B6" s="133" t="s">
        <v>6</v>
      </c>
      <c r="C6" s="220" t="s">
        <v>163</v>
      </c>
      <c r="D6" s="220" t="s">
        <v>180</v>
      </c>
      <c r="E6" s="133" t="s">
        <v>155</v>
      </c>
      <c r="F6" s="133" t="s">
        <v>158</v>
      </c>
      <c r="G6" s="209" t="s">
        <v>171</v>
      </c>
      <c r="H6" s="133" t="s">
        <v>6</v>
      </c>
      <c r="I6" s="220" t="s">
        <v>163</v>
      </c>
      <c r="J6" s="220" t="s">
        <v>180</v>
      </c>
      <c r="K6" s="133" t="s">
        <v>155</v>
      </c>
      <c r="L6" s="133" t="s">
        <v>158</v>
      </c>
      <c r="M6" s="209" t="s">
        <v>171</v>
      </c>
      <c r="N6" s="133" t="s">
        <v>63</v>
      </c>
    </row>
    <row r="7" spans="1:19" s="158" customFormat="1" ht="15" x14ac:dyDescent="0.2">
      <c r="A7" s="172" t="s">
        <v>139</v>
      </c>
      <c r="B7" s="69"/>
      <c r="C7" s="145"/>
      <c r="D7" s="145"/>
      <c r="E7" s="69">
        <f t="shared" ref="E7:G7" si="0">SUM(E8:E23)</f>
        <v>69811891.517990008</v>
      </c>
      <c r="F7" s="69">
        <f t="shared" si="0"/>
        <v>1100832720.8613503</v>
      </c>
      <c r="G7" s="137">
        <f t="shared" si="0"/>
        <v>1.0000010000000001</v>
      </c>
      <c r="H7" s="69"/>
      <c r="I7" s="145"/>
      <c r="J7" s="145"/>
      <c r="K7" s="69">
        <f t="shared" ref="K7:N7" si="1">SUM(K8:K23)</f>
        <v>69342423.118189991</v>
      </c>
      <c r="L7" s="69">
        <f t="shared" si="1"/>
        <v>1588217818.9628499</v>
      </c>
      <c r="M7" s="137">
        <f t="shared" si="1"/>
        <v>1</v>
      </c>
      <c r="N7" s="69">
        <f t="shared" si="1"/>
        <v>-8.009543549236664E-18</v>
      </c>
    </row>
    <row r="8" spans="1:19" s="244" customFormat="1" x14ac:dyDescent="0.2">
      <c r="A8" s="82" t="s">
        <v>113</v>
      </c>
      <c r="B8" s="207">
        <v>31331404.432379998</v>
      </c>
      <c r="C8" s="97">
        <v>1</v>
      </c>
      <c r="D8" s="97">
        <v>15.768556</v>
      </c>
      <c r="E8" s="207">
        <v>31331404.432379998</v>
      </c>
      <c r="F8" s="207">
        <v>494051005.35066003</v>
      </c>
      <c r="G8" s="89">
        <v>0.44879799999999997</v>
      </c>
      <c r="H8" s="207">
        <v>31268378.417610001</v>
      </c>
      <c r="I8" s="97">
        <v>1</v>
      </c>
      <c r="J8" s="97">
        <v>22.903984999999999</v>
      </c>
      <c r="K8" s="207">
        <v>31268378.417610001</v>
      </c>
      <c r="L8" s="207">
        <v>716170470.25130999</v>
      </c>
      <c r="M8" s="89">
        <v>0.45092700000000002</v>
      </c>
      <c r="N8" s="207">
        <v>2.1299999999999999E-3</v>
      </c>
    </row>
    <row r="9" spans="1:19" x14ac:dyDescent="0.2">
      <c r="A9" s="233" t="s">
        <v>4</v>
      </c>
      <c r="B9" s="129">
        <v>3044221.83115</v>
      </c>
      <c r="C9" s="217">
        <v>1.2197</v>
      </c>
      <c r="D9" s="217">
        <v>19.232907999999998</v>
      </c>
      <c r="E9" s="129">
        <v>3713037.4151099999</v>
      </c>
      <c r="F9" s="129">
        <v>58549238.410099998</v>
      </c>
      <c r="G9" s="202">
        <v>5.3185999999999997E-2</v>
      </c>
      <c r="H9" s="129">
        <v>4114213.1462900001</v>
      </c>
      <c r="I9" s="217">
        <v>1.093</v>
      </c>
      <c r="J9" s="217">
        <v>25.034056</v>
      </c>
      <c r="K9" s="129">
        <v>4496835.0398800001</v>
      </c>
      <c r="L9" s="129">
        <v>102995442.30016001</v>
      </c>
      <c r="M9" s="202">
        <v>6.4850000000000005E-2</v>
      </c>
      <c r="N9" s="129">
        <v>1.1663E-2</v>
      </c>
      <c r="O9" s="185"/>
      <c r="P9" s="185"/>
      <c r="Q9" s="185"/>
    </row>
    <row r="10" spans="1:19" x14ac:dyDescent="0.2">
      <c r="A10" s="233" t="s">
        <v>148</v>
      </c>
      <c r="B10" s="129">
        <v>200000</v>
      </c>
      <c r="C10" s="217">
        <v>0.85997299999999999</v>
      </c>
      <c r="D10" s="217">
        <v>13.560536000000001</v>
      </c>
      <c r="E10" s="129">
        <v>171994.64554999999</v>
      </c>
      <c r="F10" s="129">
        <v>2712107.2</v>
      </c>
      <c r="G10" s="202">
        <v>2.464E-3</v>
      </c>
      <c r="H10" s="129">
        <v>400000</v>
      </c>
      <c r="I10" s="217">
        <v>0.75844800000000001</v>
      </c>
      <c r="J10" s="217">
        <v>17.371490999999999</v>
      </c>
      <c r="K10" s="129">
        <v>303379.3639</v>
      </c>
      <c r="L10" s="129">
        <v>6948596.4000000004</v>
      </c>
      <c r="M10" s="202">
        <v>4.3750000000000004E-3</v>
      </c>
      <c r="N10" s="129">
        <v>1.9109999999999999E-3</v>
      </c>
      <c r="O10" s="185"/>
      <c r="P10" s="185"/>
      <c r="Q10" s="185"/>
    </row>
    <row r="11" spans="1:19" x14ac:dyDescent="0.2">
      <c r="A11" s="233" t="s">
        <v>17</v>
      </c>
      <c r="B11" s="129">
        <v>5250863.4069999997</v>
      </c>
      <c r="C11" s="217">
        <v>1.4488049999999999</v>
      </c>
      <c r="D11" s="217">
        <v>22.845562999999999</v>
      </c>
      <c r="E11" s="129">
        <v>7607477.23312</v>
      </c>
      <c r="F11" s="129">
        <v>119958930.76902001</v>
      </c>
      <c r="G11" s="202">
        <v>0.108971</v>
      </c>
      <c r="H11" s="129">
        <v>9135213.4069999997</v>
      </c>
      <c r="I11" s="217">
        <v>1.3968739999999999</v>
      </c>
      <c r="J11" s="217">
        <v>31.993988999999999</v>
      </c>
      <c r="K11" s="129">
        <v>12760745.22648</v>
      </c>
      <c r="L11" s="129">
        <v>292271917.25621998</v>
      </c>
      <c r="M11" s="202">
        <v>0.18402499999999999</v>
      </c>
      <c r="N11" s="129">
        <v>7.5053999999999996E-2</v>
      </c>
      <c r="O11" s="185"/>
      <c r="P11" s="185"/>
      <c r="Q11" s="185"/>
    </row>
    <row r="12" spans="1:19" x14ac:dyDescent="0.2">
      <c r="A12" s="233" t="s">
        <v>18</v>
      </c>
      <c r="B12" s="129">
        <v>421754119.63516998</v>
      </c>
      <c r="C12" s="217">
        <v>6.3417000000000001E-2</v>
      </c>
      <c r="D12" s="217">
        <v>1</v>
      </c>
      <c r="E12" s="129">
        <v>26746527.687180001</v>
      </c>
      <c r="F12" s="129">
        <v>421754119.63516998</v>
      </c>
      <c r="G12" s="202">
        <v>0.38312299999999999</v>
      </c>
      <c r="H12" s="129">
        <v>464502778.78626001</v>
      </c>
      <c r="I12" s="217">
        <v>4.3660999999999998E-2</v>
      </c>
      <c r="J12" s="217">
        <v>1</v>
      </c>
      <c r="K12" s="129">
        <v>20280434.98917</v>
      </c>
      <c r="L12" s="129">
        <v>464502778.78626001</v>
      </c>
      <c r="M12" s="202">
        <v>0.29246800000000001</v>
      </c>
      <c r="N12" s="129">
        <v>-9.0654999999999999E-2</v>
      </c>
      <c r="O12" s="185"/>
      <c r="P12" s="185"/>
      <c r="Q12" s="185"/>
    </row>
    <row r="13" spans="1:19" x14ac:dyDescent="0.2">
      <c r="A13" s="233" t="s">
        <v>92</v>
      </c>
      <c r="B13" s="129">
        <v>29092000</v>
      </c>
      <c r="C13" s="217">
        <v>8.3000000000000001E-3</v>
      </c>
      <c r="D13" s="217">
        <v>0.13087199999999999</v>
      </c>
      <c r="E13" s="129">
        <v>241450.10464999999</v>
      </c>
      <c r="F13" s="129">
        <v>3807319.4964000001</v>
      </c>
      <c r="G13" s="202">
        <v>3.4589999999999998E-3</v>
      </c>
      <c r="H13" s="129">
        <v>28160662</v>
      </c>
      <c r="I13" s="217">
        <v>8.2620000000000002E-3</v>
      </c>
      <c r="J13" s="217">
        <v>0.189222</v>
      </c>
      <c r="K13" s="129">
        <v>232650.08115000001</v>
      </c>
      <c r="L13" s="129">
        <v>5328613.9688999997</v>
      </c>
      <c r="M13" s="202">
        <v>3.3549999999999999E-3</v>
      </c>
      <c r="N13" s="129">
        <v>-1.03E-4</v>
      </c>
      <c r="O13" s="185"/>
      <c r="P13" s="185"/>
      <c r="Q13" s="185"/>
    </row>
    <row r="14" spans="1:19" x14ac:dyDescent="0.2">
      <c r="B14" s="173"/>
      <c r="C14" s="21"/>
      <c r="D14" s="21"/>
      <c r="E14" s="173"/>
      <c r="F14" s="173"/>
      <c r="G14" s="11"/>
      <c r="H14" s="173"/>
      <c r="I14" s="21"/>
      <c r="J14" s="21"/>
      <c r="K14" s="173"/>
      <c r="L14" s="173"/>
      <c r="M14" s="11"/>
      <c r="N14" s="173"/>
      <c r="O14" s="185"/>
      <c r="P14" s="185"/>
      <c r="Q14" s="185"/>
    </row>
    <row r="15" spans="1:19" x14ac:dyDescent="0.2">
      <c r="B15" s="173"/>
      <c r="C15" s="21"/>
      <c r="D15" s="21"/>
      <c r="E15" s="173"/>
      <c r="F15" s="173"/>
      <c r="G15" s="11"/>
      <c r="H15" s="173"/>
      <c r="I15" s="21"/>
      <c r="J15" s="21"/>
      <c r="K15" s="173"/>
      <c r="L15" s="173"/>
      <c r="M15" s="11"/>
      <c r="N15" s="173"/>
      <c r="O15" s="185"/>
      <c r="P15" s="185"/>
      <c r="Q15" s="185"/>
    </row>
    <row r="16" spans="1:19" x14ac:dyDescent="0.2">
      <c r="B16" s="173"/>
      <c r="C16" s="21"/>
      <c r="D16" s="21"/>
      <c r="E16" s="173"/>
      <c r="F16" s="173"/>
      <c r="G16" s="11"/>
      <c r="H16" s="173"/>
      <c r="I16" s="21"/>
      <c r="J16" s="21"/>
      <c r="K16" s="173"/>
      <c r="L16" s="173"/>
      <c r="M16" s="11"/>
      <c r="N16" s="173"/>
      <c r="O16" s="185"/>
      <c r="P16" s="185"/>
      <c r="Q16" s="185"/>
    </row>
    <row r="17" spans="2:17" x14ac:dyDescent="0.2">
      <c r="B17" s="173"/>
      <c r="C17" s="21"/>
      <c r="D17" s="21"/>
      <c r="E17" s="173"/>
      <c r="F17" s="173"/>
      <c r="G17" s="11"/>
      <c r="H17" s="173"/>
      <c r="I17" s="21"/>
      <c r="J17" s="21"/>
      <c r="K17" s="173"/>
      <c r="L17" s="173"/>
      <c r="M17" s="11"/>
      <c r="N17" s="173"/>
      <c r="O17" s="185"/>
      <c r="P17" s="185"/>
      <c r="Q17" s="185"/>
    </row>
    <row r="18" spans="2:17" x14ac:dyDescent="0.2">
      <c r="B18" s="173"/>
      <c r="C18" s="21"/>
      <c r="D18" s="21"/>
      <c r="E18" s="173"/>
      <c r="F18" s="173"/>
      <c r="G18" s="11"/>
      <c r="H18" s="173"/>
      <c r="I18" s="21"/>
      <c r="J18" s="21"/>
      <c r="K18" s="173"/>
      <c r="L18" s="173"/>
      <c r="M18" s="11"/>
      <c r="N18" s="173"/>
      <c r="O18" s="185"/>
      <c r="P18" s="185"/>
      <c r="Q18" s="185"/>
    </row>
    <row r="19" spans="2:17" x14ac:dyDescent="0.2">
      <c r="B19" s="173"/>
      <c r="C19" s="21"/>
      <c r="D19" s="21"/>
      <c r="E19" s="173"/>
      <c r="F19" s="173"/>
      <c r="G19" s="11"/>
      <c r="H19" s="173"/>
      <c r="I19" s="21"/>
      <c r="J19" s="21"/>
      <c r="K19" s="173"/>
      <c r="L19" s="173"/>
      <c r="M19" s="11"/>
      <c r="N19" s="173"/>
      <c r="O19" s="185"/>
      <c r="P19" s="185"/>
      <c r="Q19" s="185"/>
    </row>
    <row r="20" spans="2:17" x14ac:dyDescent="0.2">
      <c r="B20" s="173"/>
      <c r="C20" s="21"/>
      <c r="D20" s="21"/>
      <c r="E20" s="173"/>
      <c r="F20" s="173"/>
      <c r="G20" s="11"/>
      <c r="H20" s="173"/>
      <c r="I20" s="21"/>
      <c r="J20" s="21"/>
      <c r="K20" s="173"/>
      <c r="L20" s="173"/>
      <c r="M20" s="11"/>
      <c r="N20" s="173"/>
      <c r="O20" s="185"/>
      <c r="P20" s="185"/>
      <c r="Q20" s="185"/>
    </row>
    <row r="21" spans="2:17" x14ac:dyDescent="0.2">
      <c r="B21" s="173"/>
      <c r="C21" s="21"/>
      <c r="D21" s="21"/>
      <c r="E21" s="173"/>
      <c r="F21" s="173"/>
      <c r="G21" s="11"/>
      <c r="H21" s="173"/>
      <c r="I21" s="21"/>
      <c r="J21" s="21"/>
      <c r="K21" s="173"/>
      <c r="L21" s="173"/>
      <c r="M21" s="11"/>
      <c r="N21" s="173"/>
      <c r="O21" s="185"/>
      <c r="P21" s="185"/>
      <c r="Q21" s="185"/>
    </row>
    <row r="22" spans="2:17" x14ac:dyDescent="0.2">
      <c r="B22" s="173"/>
      <c r="C22" s="21"/>
      <c r="D22" s="21"/>
      <c r="E22" s="173"/>
      <c r="F22" s="173"/>
      <c r="G22" s="11"/>
      <c r="H22" s="173"/>
      <c r="I22" s="21"/>
      <c r="J22" s="21"/>
      <c r="K22" s="173"/>
      <c r="L22" s="173"/>
      <c r="M22" s="11"/>
      <c r="N22" s="173"/>
      <c r="O22" s="185"/>
      <c r="P22" s="185"/>
      <c r="Q22" s="185"/>
    </row>
    <row r="23" spans="2:17" x14ac:dyDescent="0.2">
      <c r="B23" s="173"/>
      <c r="C23" s="21"/>
      <c r="D23" s="21"/>
      <c r="E23" s="173"/>
      <c r="F23" s="173"/>
      <c r="G23" s="11"/>
      <c r="H23" s="173"/>
      <c r="I23" s="21"/>
      <c r="J23" s="21"/>
      <c r="K23" s="173"/>
      <c r="L23" s="173"/>
      <c r="M23" s="11"/>
      <c r="N23" s="173"/>
      <c r="O23" s="185"/>
      <c r="P23" s="185"/>
      <c r="Q23" s="185"/>
    </row>
    <row r="24" spans="2:17" x14ac:dyDescent="0.2">
      <c r="B24" s="173"/>
      <c r="C24" s="21"/>
      <c r="D24" s="21"/>
      <c r="E24" s="173"/>
      <c r="F24" s="173"/>
      <c r="G24" s="11"/>
      <c r="H24" s="173"/>
      <c r="I24" s="21"/>
      <c r="J24" s="21"/>
      <c r="K24" s="173"/>
      <c r="L24" s="173"/>
      <c r="M24" s="11"/>
      <c r="N24" s="173"/>
      <c r="O24" s="185"/>
      <c r="P24" s="185"/>
      <c r="Q24" s="185"/>
    </row>
    <row r="25" spans="2:17" x14ac:dyDescent="0.2">
      <c r="B25" s="173"/>
      <c r="C25" s="21"/>
      <c r="D25" s="21"/>
      <c r="E25" s="173"/>
      <c r="F25" s="173"/>
      <c r="G25" s="11"/>
      <c r="H25" s="173"/>
      <c r="I25" s="21"/>
      <c r="J25" s="21"/>
      <c r="K25" s="173"/>
      <c r="L25" s="173"/>
      <c r="M25" s="11"/>
      <c r="N25" s="173"/>
      <c r="O25" s="185"/>
      <c r="P25" s="185"/>
      <c r="Q25" s="185"/>
    </row>
    <row r="26" spans="2:17" x14ac:dyDescent="0.2">
      <c r="B26" s="173"/>
      <c r="C26" s="21"/>
      <c r="D26" s="21"/>
      <c r="E26" s="173"/>
      <c r="F26" s="173"/>
      <c r="G26" s="11"/>
      <c r="H26" s="173"/>
      <c r="I26" s="21"/>
      <c r="J26" s="21"/>
      <c r="K26" s="173"/>
      <c r="L26" s="173"/>
      <c r="M26" s="11"/>
      <c r="N26" s="173"/>
      <c r="O26" s="185"/>
      <c r="P26" s="185"/>
      <c r="Q26" s="185"/>
    </row>
    <row r="27" spans="2:17" x14ac:dyDescent="0.2">
      <c r="B27" s="173"/>
      <c r="C27" s="21"/>
      <c r="D27" s="21"/>
      <c r="E27" s="173"/>
      <c r="F27" s="173"/>
      <c r="G27" s="11"/>
      <c r="H27" s="173"/>
      <c r="I27" s="21"/>
      <c r="J27" s="21"/>
      <c r="K27" s="173"/>
      <c r="L27" s="173"/>
      <c r="M27" s="11"/>
      <c r="N27" s="173"/>
      <c r="O27" s="185"/>
      <c r="P27" s="185"/>
      <c r="Q27" s="185"/>
    </row>
    <row r="28" spans="2:17" x14ac:dyDescent="0.2">
      <c r="B28" s="173"/>
      <c r="C28" s="21"/>
      <c r="D28" s="21"/>
      <c r="E28" s="173"/>
      <c r="F28" s="173"/>
      <c r="G28" s="11"/>
      <c r="H28" s="173"/>
      <c r="I28" s="21"/>
      <c r="J28" s="21"/>
      <c r="K28" s="173"/>
      <c r="L28" s="173"/>
      <c r="M28" s="11"/>
      <c r="N28" s="173"/>
      <c r="O28" s="185"/>
      <c r="P28" s="185"/>
      <c r="Q28" s="185"/>
    </row>
    <row r="29" spans="2:17" x14ac:dyDescent="0.2">
      <c r="B29" s="173"/>
      <c r="C29" s="21"/>
      <c r="D29" s="21"/>
      <c r="E29" s="173"/>
      <c r="F29" s="173"/>
      <c r="G29" s="11"/>
      <c r="H29" s="173"/>
      <c r="I29" s="21"/>
      <c r="J29" s="21"/>
      <c r="K29" s="173"/>
      <c r="L29" s="173"/>
      <c r="M29" s="11"/>
      <c r="N29" s="173"/>
      <c r="O29" s="185"/>
      <c r="P29" s="185"/>
      <c r="Q29" s="185"/>
    </row>
    <row r="30" spans="2:17" x14ac:dyDescent="0.2">
      <c r="B30" s="173"/>
      <c r="C30" s="21"/>
      <c r="D30" s="21"/>
      <c r="E30" s="173"/>
      <c r="F30" s="173"/>
      <c r="G30" s="11"/>
      <c r="H30" s="173"/>
      <c r="I30" s="21"/>
      <c r="J30" s="21"/>
      <c r="K30" s="173"/>
      <c r="L30" s="173"/>
      <c r="M30" s="11"/>
      <c r="N30" s="173"/>
      <c r="O30" s="185"/>
      <c r="P30" s="185"/>
      <c r="Q30" s="185"/>
    </row>
    <row r="31" spans="2:17" x14ac:dyDescent="0.2">
      <c r="B31" s="173"/>
      <c r="C31" s="21"/>
      <c r="D31" s="21"/>
      <c r="E31" s="173"/>
      <c r="F31" s="173"/>
      <c r="G31" s="11"/>
      <c r="H31" s="173"/>
      <c r="I31" s="21"/>
      <c r="J31" s="21"/>
      <c r="K31" s="173"/>
      <c r="L31" s="173"/>
      <c r="M31" s="11"/>
      <c r="N31" s="173"/>
      <c r="O31" s="185"/>
      <c r="P31" s="185"/>
      <c r="Q31" s="185"/>
    </row>
    <row r="32" spans="2:17" x14ac:dyDescent="0.2">
      <c r="B32" s="173"/>
      <c r="C32" s="21"/>
      <c r="D32" s="21"/>
      <c r="E32" s="173"/>
      <c r="F32" s="173"/>
      <c r="G32" s="11"/>
      <c r="H32" s="173"/>
      <c r="I32" s="21"/>
      <c r="J32" s="21"/>
      <c r="K32" s="173"/>
      <c r="L32" s="173"/>
      <c r="M32" s="11"/>
      <c r="N32" s="173"/>
      <c r="O32" s="185"/>
      <c r="P32" s="185"/>
      <c r="Q32" s="185"/>
    </row>
    <row r="33" spans="2:17" x14ac:dyDescent="0.2">
      <c r="B33" s="173"/>
      <c r="C33" s="21"/>
      <c r="D33" s="21"/>
      <c r="E33" s="173"/>
      <c r="F33" s="173"/>
      <c r="G33" s="11"/>
      <c r="H33" s="173"/>
      <c r="I33" s="21"/>
      <c r="J33" s="21"/>
      <c r="K33" s="173"/>
      <c r="L33" s="173"/>
      <c r="M33" s="11"/>
      <c r="N33" s="173"/>
      <c r="O33" s="185"/>
      <c r="P33" s="185"/>
      <c r="Q33" s="185"/>
    </row>
    <row r="34" spans="2:17" x14ac:dyDescent="0.2">
      <c r="B34" s="173"/>
      <c r="C34" s="21"/>
      <c r="D34" s="21"/>
      <c r="E34" s="173"/>
      <c r="F34" s="173"/>
      <c r="G34" s="11"/>
      <c r="H34" s="173"/>
      <c r="I34" s="21"/>
      <c r="J34" s="21"/>
      <c r="K34" s="173"/>
      <c r="L34" s="173"/>
      <c r="M34" s="11"/>
      <c r="N34" s="173"/>
      <c r="O34" s="185"/>
      <c r="P34" s="185"/>
      <c r="Q34" s="185"/>
    </row>
    <row r="35" spans="2:17" x14ac:dyDescent="0.2">
      <c r="B35" s="173"/>
      <c r="C35" s="21"/>
      <c r="D35" s="21"/>
      <c r="E35" s="173"/>
      <c r="F35" s="173"/>
      <c r="G35" s="11"/>
      <c r="H35" s="173"/>
      <c r="I35" s="21"/>
      <c r="J35" s="21"/>
      <c r="K35" s="173"/>
      <c r="L35" s="173"/>
      <c r="M35" s="11"/>
      <c r="N35" s="173"/>
      <c r="O35" s="185"/>
      <c r="P35" s="185"/>
      <c r="Q35" s="185"/>
    </row>
    <row r="36" spans="2:17" x14ac:dyDescent="0.2">
      <c r="B36" s="173"/>
      <c r="C36" s="21"/>
      <c r="D36" s="21"/>
      <c r="E36" s="173"/>
      <c r="F36" s="173"/>
      <c r="G36" s="11"/>
      <c r="H36" s="173"/>
      <c r="I36" s="21"/>
      <c r="J36" s="21"/>
      <c r="K36" s="173"/>
      <c r="L36" s="173"/>
      <c r="M36" s="11"/>
      <c r="N36" s="173"/>
      <c r="O36" s="185"/>
      <c r="P36" s="185"/>
      <c r="Q36" s="185"/>
    </row>
    <row r="37" spans="2:17" x14ac:dyDescent="0.2">
      <c r="B37" s="173"/>
      <c r="C37" s="21"/>
      <c r="D37" s="21"/>
      <c r="E37" s="173"/>
      <c r="F37" s="173"/>
      <c r="G37" s="11"/>
      <c r="H37" s="173"/>
      <c r="I37" s="21"/>
      <c r="J37" s="21"/>
      <c r="K37" s="173"/>
      <c r="L37" s="173"/>
      <c r="M37" s="11"/>
      <c r="N37" s="173"/>
      <c r="O37" s="185"/>
      <c r="P37" s="185"/>
      <c r="Q37" s="185"/>
    </row>
    <row r="38" spans="2:17" x14ac:dyDescent="0.2">
      <c r="B38" s="173"/>
      <c r="C38" s="21"/>
      <c r="D38" s="21"/>
      <c r="E38" s="173"/>
      <c r="F38" s="173"/>
      <c r="G38" s="11"/>
      <c r="H38" s="173"/>
      <c r="I38" s="21"/>
      <c r="J38" s="21"/>
      <c r="K38" s="173"/>
      <c r="L38" s="173"/>
      <c r="M38" s="11"/>
      <c r="N38" s="173"/>
      <c r="O38" s="185"/>
      <c r="P38" s="185"/>
      <c r="Q38" s="185"/>
    </row>
    <row r="39" spans="2:17" x14ac:dyDescent="0.2">
      <c r="B39" s="173"/>
      <c r="C39" s="21"/>
      <c r="D39" s="21"/>
      <c r="E39" s="173"/>
      <c r="F39" s="173"/>
      <c r="G39" s="11"/>
      <c r="H39" s="173"/>
      <c r="I39" s="21"/>
      <c r="J39" s="21"/>
      <c r="K39" s="173"/>
      <c r="L39" s="173"/>
      <c r="M39" s="11"/>
      <c r="N39" s="173"/>
      <c r="O39" s="185"/>
      <c r="P39" s="185"/>
      <c r="Q39" s="185"/>
    </row>
    <row r="40" spans="2:17" x14ac:dyDescent="0.2">
      <c r="B40" s="173"/>
      <c r="C40" s="21"/>
      <c r="D40" s="21"/>
      <c r="E40" s="173"/>
      <c r="F40" s="173"/>
      <c r="G40" s="11"/>
      <c r="H40" s="173"/>
      <c r="I40" s="21"/>
      <c r="J40" s="21"/>
      <c r="K40" s="173"/>
      <c r="L40" s="173"/>
      <c r="M40" s="11"/>
      <c r="N40" s="173"/>
      <c r="O40" s="185"/>
      <c r="P40" s="185"/>
      <c r="Q40" s="185"/>
    </row>
    <row r="41" spans="2:17" x14ac:dyDescent="0.2">
      <c r="B41" s="173"/>
      <c r="C41" s="21"/>
      <c r="D41" s="21"/>
      <c r="E41" s="173"/>
      <c r="F41" s="173"/>
      <c r="G41" s="11"/>
      <c r="H41" s="173"/>
      <c r="I41" s="21"/>
      <c r="J41" s="21"/>
      <c r="K41" s="173"/>
      <c r="L41" s="173"/>
      <c r="M41" s="11"/>
      <c r="N41" s="173"/>
      <c r="O41" s="185"/>
      <c r="P41" s="185"/>
      <c r="Q41" s="185"/>
    </row>
    <row r="42" spans="2:17" x14ac:dyDescent="0.2">
      <c r="B42" s="173"/>
      <c r="C42" s="21"/>
      <c r="D42" s="21"/>
      <c r="E42" s="173"/>
      <c r="F42" s="173"/>
      <c r="G42" s="11"/>
      <c r="H42" s="173"/>
      <c r="I42" s="21"/>
      <c r="J42" s="21"/>
      <c r="K42" s="173"/>
      <c r="L42" s="173"/>
      <c r="M42" s="11"/>
      <c r="N42" s="173"/>
      <c r="O42" s="185"/>
      <c r="P42" s="185"/>
      <c r="Q42" s="185"/>
    </row>
    <row r="43" spans="2:17" x14ac:dyDescent="0.2">
      <c r="B43" s="173"/>
      <c r="C43" s="21"/>
      <c r="D43" s="21"/>
      <c r="E43" s="173"/>
      <c r="F43" s="173"/>
      <c r="G43" s="11"/>
      <c r="H43" s="173"/>
      <c r="I43" s="21"/>
      <c r="J43" s="21"/>
      <c r="K43" s="173"/>
      <c r="L43" s="173"/>
      <c r="M43" s="11"/>
      <c r="N43" s="173"/>
      <c r="O43" s="185"/>
      <c r="P43" s="185"/>
      <c r="Q43" s="185"/>
    </row>
    <row r="44" spans="2:17" x14ac:dyDescent="0.2">
      <c r="B44" s="173"/>
      <c r="C44" s="21"/>
      <c r="D44" s="21"/>
      <c r="E44" s="173"/>
      <c r="F44" s="173"/>
      <c r="G44" s="11"/>
      <c r="H44" s="173"/>
      <c r="I44" s="21"/>
      <c r="J44" s="21"/>
      <c r="K44" s="173"/>
      <c r="L44" s="173"/>
      <c r="M44" s="11"/>
      <c r="N44" s="173"/>
      <c r="O44" s="185"/>
      <c r="P44" s="185"/>
      <c r="Q44" s="185"/>
    </row>
    <row r="45" spans="2:17" x14ac:dyDescent="0.2">
      <c r="B45" s="173"/>
      <c r="C45" s="21"/>
      <c r="D45" s="21"/>
      <c r="E45" s="173"/>
      <c r="F45" s="173"/>
      <c r="G45" s="11"/>
      <c r="H45" s="173"/>
      <c r="I45" s="21"/>
      <c r="J45" s="21"/>
      <c r="K45" s="173"/>
      <c r="L45" s="173"/>
      <c r="M45" s="11"/>
      <c r="N45" s="173"/>
      <c r="O45" s="185"/>
      <c r="P45" s="185"/>
      <c r="Q45" s="185"/>
    </row>
    <row r="46" spans="2:17" x14ac:dyDescent="0.2">
      <c r="B46" s="173"/>
      <c r="C46" s="21"/>
      <c r="D46" s="21"/>
      <c r="E46" s="173"/>
      <c r="F46" s="173"/>
      <c r="G46" s="11"/>
      <c r="H46" s="173"/>
      <c r="I46" s="21"/>
      <c r="J46" s="21"/>
      <c r="K46" s="173"/>
      <c r="L46" s="173"/>
      <c r="M46" s="11"/>
      <c r="N46" s="173"/>
      <c r="O46" s="185"/>
      <c r="P46" s="185"/>
      <c r="Q46" s="185"/>
    </row>
    <row r="47" spans="2:17" x14ac:dyDescent="0.2">
      <c r="B47" s="173"/>
      <c r="C47" s="21"/>
      <c r="D47" s="21"/>
      <c r="E47" s="173"/>
      <c r="F47" s="173"/>
      <c r="G47" s="11"/>
      <c r="H47" s="173"/>
      <c r="I47" s="21"/>
      <c r="J47" s="21"/>
      <c r="K47" s="173"/>
      <c r="L47" s="173"/>
      <c r="M47" s="11"/>
      <c r="N47" s="173"/>
      <c r="O47" s="185"/>
      <c r="P47" s="185"/>
      <c r="Q47" s="185"/>
    </row>
    <row r="48" spans="2:17" x14ac:dyDescent="0.2">
      <c r="B48" s="173"/>
      <c r="C48" s="21"/>
      <c r="D48" s="21"/>
      <c r="E48" s="173"/>
      <c r="F48" s="173"/>
      <c r="G48" s="11"/>
      <c r="H48" s="173"/>
      <c r="I48" s="21"/>
      <c r="J48" s="21"/>
      <c r="K48" s="173"/>
      <c r="L48" s="173"/>
      <c r="M48" s="11"/>
      <c r="N48" s="173"/>
      <c r="O48" s="185"/>
      <c r="P48" s="185"/>
      <c r="Q48" s="185"/>
    </row>
    <row r="49" spans="2:17" x14ac:dyDescent="0.2">
      <c r="B49" s="173"/>
      <c r="C49" s="21"/>
      <c r="D49" s="21"/>
      <c r="E49" s="173"/>
      <c r="F49" s="173"/>
      <c r="G49" s="11"/>
      <c r="H49" s="173"/>
      <c r="I49" s="21"/>
      <c r="J49" s="21"/>
      <c r="K49" s="173"/>
      <c r="L49" s="173"/>
      <c r="M49" s="11"/>
      <c r="N49" s="173"/>
      <c r="O49" s="185"/>
      <c r="P49" s="185"/>
      <c r="Q49" s="185"/>
    </row>
    <row r="50" spans="2:17" x14ac:dyDescent="0.2">
      <c r="B50" s="173"/>
      <c r="C50" s="21"/>
      <c r="D50" s="21"/>
      <c r="E50" s="173"/>
      <c r="F50" s="173"/>
      <c r="G50" s="11"/>
      <c r="H50" s="173"/>
      <c r="I50" s="21"/>
      <c r="J50" s="21"/>
      <c r="K50" s="173"/>
      <c r="L50" s="173"/>
      <c r="M50" s="11"/>
      <c r="N50" s="173"/>
      <c r="O50" s="185"/>
      <c r="P50" s="185"/>
      <c r="Q50" s="185"/>
    </row>
    <row r="51" spans="2:17" x14ac:dyDescent="0.2">
      <c r="B51" s="173"/>
      <c r="C51" s="21"/>
      <c r="D51" s="21"/>
      <c r="E51" s="173"/>
      <c r="F51" s="173"/>
      <c r="G51" s="11"/>
      <c r="H51" s="173"/>
      <c r="I51" s="21"/>
      <c r="J51" s="21"/>
      <c r="K51" s="173"/>
      <c r="L51" s="173"/>
      <c r="M51" s="11"/>
      <c r="N51" s="173"/>
      <c r="O51" s="185"/>
      <c r="P51" s="185"/>
      <c r="Q51" s="185"/>
    </row>
    <row r="52" spans="2:17" x14ac:dyDescent="0.2">
      <c r="B52" s="173"/>
      <c r="C52" s="21"/>
      <c r="D52" s="21"/>
      <c r="E52" s="173"/>
      <c r="F52" s="173"/>
      <c r="G52" s="11"/>
      <c r="H52" s="173"/>
      <c r="I52" s="21"/>
      <c r="J52" s="21"/>
      <c r="K52" s="173"/>
      <c r="L52" s="173"/>
      <c r="M52" s="11"/>
      <c r="N52" s="173"/>
      <c r="O52" s="185"/>
      <c r="P52" s="185"/>
      <c r="Q52" s="185"/>
    </row>
    <row r="53" spans="2:17" x14ac:dyDescent="0.2">
      <c r="B53" s="173"/>
      <c r="C53" s="21"/>
      <c r="D53" s="21"/>
      <c r="E53" s="173"/>
      <c r="F53" s="173"/>
      <c r="G53" s="11"/>
      <c r="H53" s="173"/>
      <c r="I53" s="21"/>
      <c r="J53" s="21"/>
      <c r="K53" s="173"/>
      <c r="L53" s="173"/>
      <c r="M53" s="11"/>
      <c r="N53" s="173"/>
      <c r="O53" s="185"/>
      <c r="P53" s="185"/>
      <c r="Q53" s="185"/>
    </row>
    <row r="54" spans="2:17" x14ac:dyDescent="0.2">
      <c r="B54" s="173"/>
      <c r="C54" s="21"/>
      <c r="D54" s="21"/>
      <c r="E54" s="173"/>
      <c r="F54" s="173"/>
      <c r="G54" s="11"/>
      <c r="H54" s="173"/>
      <c r="I54" s="21"/>
      <c r="J54" s="21"/>
      <c r="K54" s="173"/>
      <c r="L54" s="173"/>
      <c r="M54" s="11"/>
      <c r="N54" s="173"/>
      <c r="O54" s="185"/>
      <c r="P54" s="185"/>
      <c r="Q54" s="185"/>
    </row>
    <row r="55" spans="2:17" x14ac:dyDescent="0.2">
      <c r="B55" s="173"/>
      <c r="C55" s="21"/>
      <c r="D55" s="21"/>
      <c r="E55" s="173"/>
      <c r="F55" s="173"/>
      <c r="G55" s="11"/>
      <c r="H55" s="173"/>
      <c r="I55" s="21"/>
      <c r="J55" s="21"/>
      <c r="K55" s="173"/>
      <c r="L55" s="173"/>
      <c r="M55" s="11"/>
      <c r="N55" s="173"/>
      <c r="O55" s="185"/>
      <c r="P55" s="185"/>
      <c r="Q55" s="185"/>
    </row>
    <row r="56" spans="2:17" x14ac:dyDescent="0.2">
      <c r="B56" s="173"/>
      <c r="C56" s="21"/>
      <c r="D56" s="21"/>
      <c r="E56" s="173"/>
      <c r="F56" s="173"/>
      <c r="G56" s="11"/>
      <c r="H56" s="173"/>
      <c r="I56" s="21"/>
      <c r="J56" s="21"/>
      <c r="K56" s="173"/>
      <c r="L56" s="173"/>
      <c r="M56" s="11"/>
      <c r="N56" s="173"/>
      <c r="O56" s="185"/>
      <c r="P56" s="185"/>
      <c r="Q56" s="185"/>
    </row>
    <row r="57" spans="2:17" x14ac:dyDescent="0.2">
      <c r="B57" s="173"/>
      <c r="C57" s="21"/>
      <c r="D57" s="21"/>
      <c r="E57" s="173"/>
      <c r="F57" s="173"/>
      <c r="G57" s="11"/>
      <c r="H57" s="173"/>
      <c r="I57" s="21"/>
      <c r="J57" s="21"/>
      <c r="K57" s="173"/>
      <c r="L57" s="173"/>
      <c r="M57" s="11"/>
      <c r="N57" s="173"/>
      <c r="O57" s="185"/>
      <c r="P57" s="185"/>
      <c r="Q57" s="185"/>
    </row>
    <row r="58" spans="2:17" x14ac:dyDescent="0.2">
      <c r="B58" s="173"/>
      <c r="C58" s="21"/>
      <c r="D58" s="21"/>
      <c r="E58" s="173"/>
      <c r="F58" s="173"/>
      <c r="G58" s="11"/>
      <c r="H58" s="173"/>
      <c r="I58" s="21"/>
      <c r="J58" s="21"/>
      <c r="K58" s="173"/>
      <c r="L58" s="173"/>
      <c r="M58" s="11"/>
      <c r="N58" s="173"/>
      <c r="O58" s="185"/>
      <c r="P58" s="185"/>
      <c r="Q58" s="185"/>
    </row>
    <row r="59" spans="2:17" x14ac:dyDescent="0.2">
      <c r="B59" s="173"/>
      <c r="C59" s="21"/>
      <c r="D59" s="21"/>
      <c r="E59" s="173"/>
      <c r="F59" s="173"/>
      <c r="G59" s="11"/>
      <c r="H59" s="173"/>
      <c r="I59" s="21"/>
      <c r="J59" s="21"/>
      <c r="K59" s="173"/>
      <c r="L59" s="173"/>
      <c r="M59" s="11"/>
      <c r="N59" s="173"/>
      <c r="O59" s="185"/>
      <c r="P59" s="185"/>
      <c r="Q59" s="185"/>
    </row>
    <row r="60" spans="2:17" x14ac:dyDescent="0.2">
      <c r="B60" s="173"/>
      <c r="C60" s="21"/>
      <c r="D60" s="21"/>
      <c r="E60" s="173"/>
      <c r="F60" s="173"/>
      <c r="G60" s="11"/>
      <c r="H60" s="173"/>
      <c r="I60" s="21"/>
      <c r="J60" s="21"/>
      <c r="K60" s="173"/>
      <c r="L60" s="173"/>
      <c r="M60" s="11"/>
      <c r="N60" s="173"/>
      <c r="O60" s="185"/>
      <c r="P60" s="185"/>
      <c r="Q60" s="185"/>
    </row>
    <row r="61" spans="2:17" x14ac:dyDescent="0.2">
      <c r="B61" s="173"/>
      <c r="C61" s="21"/>
      <c r="D61" s="21"/>
      <c r="E61" s="173"/>
      <c r="F61" s="173"/>
      <c r="G61" s="11"/>
      <c r="H61" s="173"/>
      <c r="I61" s="21"/>
      <c r="J61" s="21"/>
      <c r="K61" s="173"/>
      <c r="L61" s="173"/>
      <c r="M61" s="11"/>
      <c r="N61" s="173"/>
      <c r="O61" s="185"/>
      <c r="P61" s="185"/>
      <c r="Q61" s="185"/>
    </row>
    <row r="62" spans="2:17" x14ac:dyDescent="0.2">
      <c r="B62" s="173"/>
      <c r="C62" s="21"/>
      <c r="D62" s="21"/>
      <c r="E62" s="173"/>
      <c r="F62" s="173"/>
      <c r="G62" s="11"/>
      <c r="H62" s="173"/>
      <c r="I62" s="21"/>
      <c r="J62" s="21"/>
      <c r="K62" s="173"/>
      <c r="L62" s="173"/>
      <c r="M62" s="11"/>
      <c r="N62" s="173"/>
      <c r="O62" s="185"/>
      <c r="P62" s="185"/>
      <c r="Q62" s="185"/>
    </row>
    <row r="63" spans="2:17" x14ac:dyDescent="0.2">
      <c r="B63" s="173"/>
      <c r="C63" s="21"/>
      <c r="D63" s="21"/>
      <c r="E63" s="173"/>
      <c r="F63" s="173"/>
      <c r="G63" s="11"/>
      <c r="H63" s="173"/>
      <c r="I63" s="21"/>
      <c r="J63" s="21"/>
      <c r="K63" s="173"/>
      <c r="L63" s="173"/>
      <c r="M63" s="11"/>
      <c r="N63" s="173"/>
      <c r="O63" s="185"/>
      <c r="P63" s="185"/>
      <c r="Q63" s="185"/>
    </row>
    <row r="64" spans="2:17" x14ac:dyDescent="0.2">
      <c r="B64" s="173"/>
      <c r="C64" s="21"/>
      <c r="D64" s="21"/>
      <c r="E64" s="173"/>
      <c r="F64" s="173"/>
      <c r="G64" s="11"/>
      <c r="H64" s="173"/>
      <c r="I64" s="21"/>
      <c r="J64" s="21"/>
      <c r="K64" s="173"/>
      <c r="L64" s="173"/>
      <c r="M64" s="11"/>
      <c r="N64" s="173"/>
      <c r="O64" s="185"/>
      <c r="P64" s="185"/>
      <c r="Q64" s="185"/>
    </row>
    <row r="65" spans="2:17" x14ac:dyDescent="0.2">
      <c r="B65" s="173"/>
      <c r="C65" s="21"/>
      <c r="D65" s="21"/>
      <c r="E65" s="173"/>
      <c r="F65" s="173"/>
      <c r="G65" s="11"/>
      <c r="H65" s="173"/>
      <c r="I65" s="21"/>
      <c r="J65" s="21"/>
      <c r="K65" s="173"/>
      <c r="L65" s="173"/>
      <c r="M65" s="11"/>
      <c r="N65" s="173"/>
      <c r="O65" s="185"/>
      <c r="P65" s="185"/>
      <c r="Q65" s="185"/>
    </row>
    <row r="66" spans="2:17" x14ac:dyDescent="0.2">
      <c r="B66" s="173"/>
      <c r="C66" s="21"/>
      <c r="D66" s="21"/>
      <c r="E66" s="173"/>
      <c r="F66" s="173"/>
      <c r="G66" s="11"/>
      <c r="H66" s="173"/>
      <c r="I66" s="21"/>
      <c r="J66" s="21"/>
      <c r="K66" s="173"/>
      <c r="L66" s="173"/>
      <c r="M66" s="11"/>
      <c r="N66" s="173"/>
      <c r="O66" s="185"/>
      <c r="P66" s="185"/>
      <c r="Q66" s="185"/>
    </row>
    <row r="67" spans="2:17" x14ac:dyDescent="0.2">
      <c r="B67" s="173"/>
      <c r="C67" s="21"/>
      <c r="D67" s="21"/>
      <c r="E67" s="173"/>
      <c r="F67" s="173"/>
      <c r="G67" s="11"/>
      <c r="H67" s="173"/>
      <c r="I67" s="21"/>
      <c r="J67" s="21"/>
      <c r="K67" s="173"/>
      <c r="L67" s="173"/>
      <c r="M67" s="11"/>
      <c r="N67" s="173"/>
      <c r="O67" s="185"/>
      <c r="P67" s="185"/>
      <c r="Q67" s="185"/>
    </row>
    <row r="68" spans="2:17" x14ac:dyDescent="0.2">
      <c r="B68" s="173"/>
      <c r="C68" s="21"/>
      <c r="D68" s="21"/>
      <c r="E68" s="173"/>
      <c r="F68" s="173"/>
      <c r="G68" s="11"/>
      <c r="H68" s="173"/>
      <c r="I68" s="21"/>
      <c r="J68" s="21"/>
      <c r="K68" s="173"/>
      <c r="L68" s="173"/>
      <c r="M68" s="11"/>
      <c r="N68" s="173"/>
      <c r="O68" s="185"/>
      <c r="P68" s="185"/>
      <c r="Q68" s="185"/>
    </row>
    <row r="69" spans="2:17" x14ac:dyDescent="0.2">
      <c r="B69" s="173"/>
      <c r="C69" s="21"/>
      <c r="D69" s="21"/>
      <c r="E69" s="173"/>
      <c r="F69" s="173"/>
      <c r="G69" s="11"/>
      <c r="H69" s="173"/>
      <c r="I69" s="21"/>
      <c r="J69" s="21"/>
      <c r="K69" s="173"/>
      <c r="L69" s="173"/>
      <c r="M69" s="11"/>
      <c r="N69" s="173"/>
      <c r="O69" s="185"/>
      <c r="P69" s="185"/>
      <c r="Q69" s="185"/>
    </row>
    <row r="70" spans="2:17" x14ac:dyDescent="0.2">
      <c r="B70" s="173"/>
      <c r="C70" s="21"/>
      <c r="D70" s="21"/>
      <c r="E70" s="173"/>
      <c r="F70" s="173"/>
      <c r="G70" s="11"/>
      <c r="H70" s="173"/>
      <c r="I70" s="21"/>
      <c r="J70" s="21"/>
      <c r="K70" s="173"/>
      <c r="L70" s="173"/>
      <c r="M70" s="11"/>
      <c r="N70" s="173"/>
      <c r="O70" s="185"/>
      <c r="P70" s="185"/>
      <c r="Q70" s="185"/>
    </row>
    <row r="71" spans="2:17" x14ac:dyDescent="0.2">
      <c r="B71" s="173"/>
      <c r="C71" s="21"/>
      <c r="D71" s="21"/>
      <c r="E71" s="173"/>
      <c r="F71" s="173"/>
      <c r="G71" s="11"/>
      <c r="H71" s="173"/>
      <c r="I71" s="21"/>
      <c r="J71" s="21"/>
      <c r="K71" s="173"/>
      <c r="L71" s="173"/>
      <c r="M71" s="11"/>
      <c r="N71" s="173"/>
      <c r="O71" s="185"/>
      <c r="P71" s="185"/>
      <c r="Q71" s="185"/>
    </row>
    <row r="72" spans="2:17" x14ac:dyDescent="0.2">
      <c r="B72" s="173"/>
      <c r="C72" s="21"/>
      <c r="D72" s="21"/>
      <c r="E72" s="173"/>
      <c r="F72" s="173"/>
      <c r="G72" s="11"/>
      <c r="H72" s="173"/>
      <c r="I72" s="21"/>
      <c r="J72" s="21"/>
      <c r="K72" s="173"/>
      <c r="L72" s="173"/>
      <c r="M72" s="11"/>
      <c r="N72" s="173"/>
      <c r="O72" s="185"/>
      <c r="P72" s="185"/>
      <c r="Q72" s="185"/>
    </row>
    <row r="73" spans="2:17" x14ac:dyDescent="0.2">
      <c r="B73" s="173"/>
      <c r="C73" s="21"/>
      <c r="D73" s="21"/>
      <c r="E73" s="173"/>
      <c r="F73" s="173"/>
      <c r="G73" s="11"/>
      <c r="H73" s="173"/>
      <c r="I73" s="21"/>
      <c r="J73" s="21"/>
      <c r="K73" s="173"/>
      <c r="L73" s="173"/>
      <c r="M73" s="11"/>
      <c r="N73" s="173"/>
      <c r="O73" s="185"/>
      <c r="P73" s="185"/>
      <c r="Q73" s="185"/>
    </row>
    <row r="74" spans="2:17" x14ac:dyDescent="0.2">
      <c r="B74" s="173"/>
      <c r="C74" s="21"/>
      <c r="D74" s="21"/>
      <c r="E74" s="173"/>
      <c r="F74" s="173"/>
      <c r="G74" s="11"/>
      <c r="H74" s="173"/>
      <c r="I74" s="21"/>
      <c r="J74" s="21"/>
      <c r="K74" s="173"/>
      <c r="L74" s="173"/>
      <c r="M74" s="11"/>
      <c r="N74" s="173"/>
      <c r="O74" s="185"/>
      <c r="P74" s="185"/>
      <c r="Q74" s="185"/>
    </row>
    <row r="75" spans="2:17" x14ac:dyDescent="0.2">
      <c r="B75" s="173"/>
      <c r="C75" s="21"/>
      <c r="D75" s="21"/>
      <c r="E75" s="173"/>
      <c r="F75" s="173"/>
      <c r="G75" s="11"/>
      <c r="H75" s="173"/>
      <c r="I75" s="21"/>
      <c r="J75" s="21"/>
      <c r="K75" s="173"/>
      <c r="L75" s="173"/>
      <c r="M75" s="11"/>
      <c r="N75" s="173"/>
      <c r="O75" s="185"/>
      <c r="P75" s="185"/>
      <c r="Q75" s="185"/>
    </row>
    <row r="76" spans="2:17" x14ac:dyDescent="0.2">
      <c r="B76" s="173"/>
      <c r="C76" s="21"/>
      <c r="D76" s="21"/>
      <c r="E76" s="173"/>
      <c r="F76" s="173"/>
      <c r="G76" s="11"/>
      <c r="H76" s="173"/>
      <c r="I76" s="21"/>
      <c r="J76" s="21"/>
      <c r="K76" s="173"/>
      <c r="L76" s="173"/>
      <c r="M76" s="11"/>
      <c r="N76" s="173"/>
      <c r="O76" s="185"/>
      <c r="P76" s="185"/>
      <c r="Q76" s="185"/>
    </row>
    <row r="77" spans="2:17" x14ac:dyDescent="0.2">
      <c r="B77" s="173"/>
      <c r="C77" s="21"/>
      <c r="D77" s="21"/>
      <c r="E77" s="173"/>
      <c r="F77" s="173"/>
      <c r="G77" s="11"/>
      <c r="H77" s="173"/>
      <c r="I77" s="21"/>
      <c r="J77" s="21"/>
      <c r="K77" s="173"/>
      <c r="L77" s="173"/>
      <c r="M77" s="11"/>
      <c r="N77" s="173"/>
      <c r="O77" s="185"/>
      <c r="P77" s="185"/>
      <c r="Q77" s="185"/>
    </row>
    <row r="78" spans="2:17" x14ac:dyDescent="0.2">
      <c r="B78" s="173"/>
      <c r="C78" s="21"/>
      <c r="D78" s="21"/>
      <c r="E78" s="173"/>
      <c r="F78" s="173"/>
      <c r="G78" s="11"/>
      <c r="H78" s="173"/>
      <c r="I78" s="21"/>
      <c r="J78" s="21"/>
      <c r="K78" s="173"/>
      <c r="L78" s="173"/>
      <c r="M78" s="11"/>
      <c r="N78" s="173"/>
      <c r="O78" s="185"/>
      <c r="P78" s="185"/>
      <c r="Q78" s="185"/>
    </row>
    <row r="79" spans="2:17" x14ac:dyDescent="0.2">
      <c r="B79" s="173"/>
      <c r="C79" s="21"/>
      <c r="D79" s="21"/>
      <c r="E79" s="173"/>
      <c r="F79" s="173"/>
      <c r="G79" s="11"/>
      <c r="H79" s="173"/>
      <c r="I79" s="21"/>
      <c r="J79" s="21"/>
      <c r="K79" s="173"/>
      <c r="L79" s="173"/>
      <c r="M79" s="11"/>
      <c r="N79" s="173"/>
      <c r="O79" s="185"/>
      <c r="P79" s="185"/>
      <c r="Q79" s="185"/>
    </row>
    <row r="80" spans="2:17" x14ac:dyDescent="0.2">
      <c r="B80" s="173"/>
      <c r="C80" s="21"/>
      <c r="D80" s="21"/>
      <c r="E80" s="173"/>
      <c r="F80" s="173"/>
      <c r="G80" s="11"/>
      <c r="H80" s="173"/>
      <c r="I80" s="21"/>
      <c r="J80" s="21"/>
      <c r="K80" s="173"/>
      <c r="L80" s="173"/>
      <c r="M80" s="11"/>
      <c r="N80" s="173"/>
      <c r="O80" s="185"/>
      <c r="P80" s="185"/>
      <c r="Q80" s="185"/>
    </row>
    <row r="81" spans="2:17" x14ac:dyDescent="0.2">
      <c r="B81" s="173"/>
      <c r="C81" s="21"/>
      <c r="D81" s="21"/>
      <c r="E81" s="173"/>
      <c r="F81" s="173"/>
      <c r="G81" s="11"/>
      <c r="H81" s="173"/>
      <c r="I81" s="21"/>
      <c r="J81" s="21"/>
      <c r="K81" s="173"/>
      <c r="L81" s="173"/>
      <c r="M81" s="11"/>
      <c r="N81" s="173"/>
      <c r="O81" s="185"/>
      <c r="P81" s="185"/>
      <c r="Q81" s="185"/>
    </row>
    <row r="82" spans="2:17" x14ac:dyDescent="0.2">
      <c r="B82" s="173"/>
      <c r="C82" s="21"/>
      <c r="D82" s="21"/>
      <c r="E82" s="173"/>
      <c r="F82" s="173"/>
      <c r="G82" s="11"/>
      <c r="H82" s="173"/>
      <c r="I82" s="21"/>
      <c r="J82" s="21"/>
      <c r="K82" s="173"/>
      <c r="L82" s="173"/>
      <c r="M82" s="11"/>
      <c r="N82" s="173"/>
      <c r="O82" s="185"/>
      <c r="P82" s="185"/>
      <c r="Q82" s="185"/>
    </row>
    <row r="83" spans="2:17" x14ac:dyDescent="0.2">
      <c r="B83" s="173"/>
      <c r="C83" s="21"/>
      <c r="D83" s="21"/>
      <c r="E83" s="173"/>
      <c r="F83" s="173"/>
      <c r="G83" s="11"/>
      <c r="H83" s="173"/>
      <c r="I83" s="21"/>
      <c r="J83" s="21"/>
      <c r="K83" s="173"/>
      <c r="L83" s="173"/>
      <c r="M83" s="11"/>
      <c r="N83" s="173"/>
      <c r="O83" s="185"/>
      <c r="P83" s="185"/>
      <c r="Q83" s="185"/>
    </row>
    <row r="84" spans="2:17" x14ac:dyDescent="0.2">
      <c r="B84" s="173"/>
      <c r="C84" s="21"/>
      <c r="D84" s="21"/>
      <c r="E84" s="173"/>
      <c r="F84" s="173"/>
      <c r="G84" s="11"/>
      <c r="H84" s="173"/>
      <c r="I84" s="21"/>
      <c r="J84" s="21"/>
      <c r="K84" s="173"/>
      <c r="L84" s="173"/>
      <c r="M84" s="11"/>
      <c r="N84" s="173"/>
      <c r="O84" s="185"/>
      <c r="P84" s="185"/>
      <c r="Q84" s="185"/>
    </row>
    <row r="85" spans="2:17" x14ac:dyDescent="0.2">
      <c r="B85" s="173"/>
      <c r="C85" s="21"/>
      <c r="D85" s="21"/>
      <c r="E85" s="173"/>
      <c r="F85" s="173"/>
      <c r="G85" s="11"/>
      <c r="H85" s="173"/>
      <c r="I85" s="21"/>
      <c r="J85" s="21"/>
      <c r="K85" s="173"/>
      <c r="L85" s="173"/>
      <c r="M85" s="11"/>
      <c r="N85" s="173"/>
      <c r="O85" s="185"/>
      <c r="P85" s="185"/>
      <c r="Q85" s="185"/>
    </row>
    <row r="86" spans="2:17" x14ac:dyDescent="0.2">
      <c r="B86" s="173"/>
      <c r="C86" s="21"/>
      <c r="D86" s="21"/>
      <c r="E86" s="173"/>
      <c r="F86" s="173"/>
      <c r="G86" s="11"/>
      <c r="H86" s="173"/>
      <c r="I86" s="21"/>
      <c r="J86" s="21"/>
      <c r="K86" s="173"/>
      <c r="L86" s="173"/>
      <c r="M86" s="11"/>
      <c r="N86" s="173"/>
      <c r="O86" s="185"/>
      <c r="P86" s="185"/>
      <c r="Q86" s="185"/>
    </row>
    <row r="87" spans="2:17" x14ac:dyDescent="0.2">
      <c r="B87" s="173"/>
      <c r="C87" s="21"/>
      <c r="D87" s="21"/>
      <c r="E87" s="173"/>
      <c r="F87" s="173"/>
      <c r="G87" s="11"/>
      <c r="H87" s="173"/>
      <c r="I87" s="21"/>
      <c r="J87" s="21"/>
      <c r="K87" s="173"/>
      <c r="L87" s="173"/>
      <c r="M87" s="11"/>
      <c r="N87" s="173"/>
      <c r="O87" s="185"/>
      <c r="P87" s="185"/>
      <c r="Q87" s="185"/>
    </row>
    <row r="88" spans="2:17" x14ac:dyDescent="0.2">
      <c r="B88" s="173"/>
      <c r="C88" s="21"/>
      <c r="D88" s="21"/>
      <c r="E88" s="173"/>
      <c r="F88" s="173"/>
      <c r="G88" s="11"/>
      <c r="H88" s="173"/>
      <c r="I88" s="21"/>
      <c r="J88" s="21"/>
      <c r="K88" s="173"/>
      <c r="L88" s="173"/>
      <c r="M88" s="11"/>
      <c r="N88" s="173"/>
      <c r="O88" s="185"/>
      <c r="P88" s="185"/>
      <c r="Q88" s="185"/>
    </row>
    <row r="89" spans="2:17" x14ac:dyDescent="0.2">
      <c r="B89" s="173"/>
      <c r="C89" s="21"/>
      <c r="D89" s="21"/>
      <c r="E89" s="173"/>
      <c r="F89" s="173"/>
      <c r="G89" s="11"/>
      <c r="H89" s="173"/>
      <c r="I89" s="21"/>
      <c r="J89" s="21"/>
      <c r="K89" s="173"/>
      <c r="L89" s="173"/>
      <c r="M89" s="11"/>
      <c r="N89" s="173"/>
      <c r="O89" s="185"/>
      <c r="P89" s="185"/>
      <c r="Q89" s="185"/>
    </row>
    <row r="90" spans="2:17" x14ac:dyDescent="0.2">
      <c r="B90" s="173"/>
      <c r="C90" s="21"/>
      <c r="D90" s="21"/>
      <c r="E90" s="173"/>
      <c r="F90" s="173"/>
      <c r="G90" s="11"/>
      <c r="H90" s="173"/>
      <c r="I90" s="21"/>
      <c r="J90" s="21"/>
      <c r="K90" s="173"/>
      <c r="L90" s="173"/>
      <c r="M90" s="11"/>
      <c r="N90" s="173"/>
      <c r="O90" s="185"/>
      <c r="P90" s="185"/>
      <c r="Q90" s="185"/>
    </row>
    <row r="91" spans="2:17" x14ac:dyDescent="0.2">
      <c r="B91" s="173"/>
      <c r="C91" s="21"/>
      <c r="D91" s="21"/>
      <c r="E91" s="173"/>
      <c r="F91" s="173"/>
      <c r="G91" s="11"/>
      <c r="H91" s="173"/>
      <c r="I91" s="21"/>
      <c r="J91" s="21"/>
      <c r="K91" s="173"/>
      <c r="L91" s="173"/>
      <c r="M91" s="11"/>
      <c r="N91" s="173"/>
      <c r="O91" s="185"/>
      <c r="P91" s="185"/>
      <c r="Q91" s="185"/>
    </row>
    <row r="92" spans="2:17" x14ac:dyDescent="0.2">
      <c r="B92" s="173"/>
      <c r="C92" s="21"/>
      <c r="D92" s="21"/>
      <c r="E92" s="173"/>
      <c r="F92" s="173"/>
      <c r="G92" s="11"/>
      <c r="H92" s="173"/>
      <c r="I92" s="21"/>
      <c r="J92" s="21"/>
      <c r="K92" s="173"/>
      <c r="L92" s="173"/>
      <c r="M92" s="11"/>
      <c r="N92" s="173"/>
      <c r="O92" s="185"/>
      <c r="P92" s="185"/>
      <c r="Q92" s="185"/>
    </row>
    <row r="93" spans="2:17" x14ac:dyDescent="0.2">
      <c r="B93" s="173"/>
      <c r="C93" s="21"/>
      <c r="D93" s="21"/>
      <c r="E93" s="173"/>
      <c r="F93" s="173"/>
      <c r="G93" s="11"/>
      <c r="H93" s="173"/>
      <c r="I93" s="21"/>
      <c r="J93" s="21"/>
      <c r="K93" s="173"/>
      <c r="L93" s="173"/>
      <c r="M93" s="11"/>
      <c r="N93" s="173"/>
      <c r="O93" s="185"/>
      <c r="P93" s="185"/>
      <c r="Q93" s="185"/>
    </row>
    <row r="94" spans="2:17" x14ac:dyDescent="0.2">
      <c r="B94" s="173"/>
      <c r="C94" s="21"/>
      <c r="D94" s="21"/>
      <c r="E94" s="173"/>
      <c r="F94" s="173"/>
      <c r="G94" s="11"/>
      <c r="H94" s="173"/>
      <c r="I94" s="21"/>
      <c r="J94" s="21"/>
      <c r="K94" s="173"/>
      <c r="L94" s="173"/>
      <c r="M94" s="11"/>
      <c r="N94" s="173"/>
      <c r="O94" s="185"/>
      <c r="P94" s="185"/>
      <c r="Q94" s="185"/>
    </row>
    <row r="95" spans="2:17" x14ac:dyDescent="0.2">
      <c r="B95" s="173"/>
      <c r="C95" s="21"/>
      <c r="D95" s="21"/>
      <c r="E95" s="173"/>
      <c r="F95" s="173"/>
      <c r="G95" s="11"/>
      <c r="H95" s="173"/>
      <c r="I95" s="21"/>
      <c r="J95" s="21"/>
      <c r="K95" s="173"/>
      <c r="L95" s="173"/>
      <c r="M95" s="11"/>
      <c r="N95" s="173"/>
      <c r="O95" s="185"/>
      <c r="P95" s="185"/>
      <c r="Q95" s="185"/>
    </row>
    <row r="96" spans="2:17" x14ac:dyDescent="0.2">
      <c r="B96" s="173"/>
      <c r="C96" s="21"/>
      <c r="D96" s="21"/>
      <c r="E96" s="173"/>
      <c r="F96" s="173"/>
      <c r="G96" s="11"/>
      <c r="H96" s="173"/>
      <c r="I96" s="21"/>
      <c r="J96" s="21"/>
      <c r="K96" s="173"/>
      <c r="L96" s="173"/>
      <c r="M96" s="11"/>
      <c r="N96" s="173"/>
      <c r="O96" s="185"/>
      <c r="P96" s="185"/>
      <c r="Q96" s="185"/>
    </row>
    <row r="97" spans="2:17" x14ac:dyDescent="0.2">
      <c r="B97" s="173"/>
      <c r="C97" s="21"/>
      <c r="D97" s="21"/>
      <c r="E97" s="173"/>
      <c r="F97" s="173"/>
      <c r="G97" s="11"/>
      <c r="H97" s="173"/>
      <c r="I97" s="21"/>
      <c r="J97" s="21"/>
      <c r="K97" s="173"/>
      <c r="L97" s="173"/>
      <c r="M97" s="11"/>
      <c r="N97" s="173"/>
      <c r="O97" s="185"/>
      <c r="P97" s="185"/>
      <c r="Q97" s="185"/>
    </row>
    <row r="98" spans="2:17" x14ac:dyDescent="0.2">
      <c r="B98" s="173"/>
      <c r="C98" s="21"/>
      <c r="D98" s="21"/>
      <c r="E98" s="173"/>
      <c r="F98" s="173"/>
      <c r="G98" s="11"/>
      <c r="H98" s="173"/>
      <c r="I98" s="21"/>
      <c r="J98" s="21"/>
      <c r="K98" s="173"/>
      <c r="L98" s="173"/>
      <c r="M98" s="11"/>
      <c r="N98" s="173"/>
      <c r="O98" s="185"/>
      <c r="P98" s="185"/>
      <c r="Q98" s="185"/>
    </row>
    <row r="99" spans="2:17" x14ac:dyDescent="0.2">
      <c r="B99" s="173"/>
      <c r="C99" s="21"/>
      <c r="D99" s="21"/>
      <c r="E99" s="173"/>
      <c r="F99" s="173"/>
      <c r="G99" s="11"/>
      <c r="H99" s="173"/>
      <c r="I99" s="21"/>
      <c r="J99" s="21"/>
      <c r="K99" s="173"/>
      <c r="L99" s="173"/>
      <c r="M99" s="11"/>
      <c r="N99" s="173"/>
      <c r="O99" s="185"/>
      <c r="P99" s="185"/>
      <c r="Q99" s="185"/>
    </row>
    <row r="100" spans="2:17" x14ac:dyDescent="0.2">
      <c r="B100" s="173"/>
      <c r="C100" s="21"/>
      <c r="D100" s="21"/>
      <c r="E100" s="173"/>
      <c r="F100" s="173"/>
      <c r="G100" s="11"/>
      <c r="H100" s="173"/>
      <c r="I100" s="21"/>
      <c r="J100" s="21"/>
      <c r="K100" s="173"/>
      <c r="L100" s="173"/>
      <c r="M100" s="11"/>
      <c r="N100" s="173"/>
      <c r="O100" s="185"/>
      <c r="P100" s="185"/>
      <c r="Q100" s="185"/>
    </row>
    <row r="101" spans="2:17" x14ac:dyDescent="0.2">
      <c r="B101" s="173"/>
      <c r="C101" s="21"/>
      <c r="D101" s="21"/>
      <c r="E101" s="173"/>
      <c r="F101" s="173"/>
      <c r="G101" s="11"/>
      <c r="H101" s="173"/>
      <c r="I101" s="21"/>
      <c r="J101" s="21"/>
      <c r="K101" s="173"/>
      <c r="L101" s="173"/>
      <c r="M101" s="11"/>
      <c r="N101" s="173"/>
      <c r="O101" s="185"/>
      <c r="P101" s="185"/>
      <c r="Q101" s="185"/>
    </row>
    <row r="102" spans="2:17" x14ac:dyDescent="0.2">
      <c r="B102" s="173"/>
      <c r="C102" s="21"/>
      <c r="D102" s="21"/>
      <c r="E102" s="173"/>
      <c r="F102" s="173"/>
      <c r="G102" s="11"/>
      <c r="H102" s="173"/>
      <c r="I102" s="21"/>
      <c r="J102" s="21"/>
      <c r="K102" s="173"/>
      <c r="L102" s="173"/>
      <c r="M102" s="11"/>
      <c r="N102" s="173"/>
      <c r="O102" s="185"/>
      <c r="P102" s="185"/>
      <c r="Q102" s="185"/>
    </row>
    <row r="103" spans="2:17" x14ac:dyDescent="0.2">
      <c r="B103" s="173"/>
      <c r="C103" s="21"/>
      <c r="D103" s="21"/>
      <c r="E103" s="173"/>
      <c r="F103" s="173"/>
      <c r="G103" s="11"/>
      <c r="H103" s="173"/>
      <c r="I103" s="21"/>
      <c r="J103" s="21"/>
      <c r="K103" s="173"/>
      <c r="L103" s="173"/>
      <c r="M103" s="11"/>
      <c r="N103" s="173"/>
      <c r="O103" s="185"/>
      <c r="P103" s="185"/>
      <c r="Q103" s="185"/>
    </row>
    <row r="104" spans="2:17" x14ac:dyDescent="0.2">
      <c r="B104" s="173"/>
      <c r="C104" s="21"/>
      <c r="D104" s="21"/>
      <c r="E104" s="173"/>
      <c r="F104" s="173"/>
      <c r="G104" s="11"/>
      <c r="H104" s="173"/>
      <c r="I104" s="21"/>
      <c r="J104" s="21"/>
      <c r="K104" s="173"/>
      <c r="L104" s="173"/>
      <c r="M104" s="11"/>
      <c r="N104" s="173"/>
      <c r="O104" s="185"/>
      <c r="P104" s="185"/>
      <c r="Q104" s="185"/>
    </row>
    <row r="105" spans="2:17" x14ac:dyDescent="0.2">
      <c r="B105" s="173"/>
      <c r="C105" s="21"/>
      <c r="D105" s="21"/>
      <c r="E105" s="173"/>
      <c r="F105" s="173"/>
      <c r="G105" s="11"/>
      <c r="H105" s="173"/>
      <c r="I105" s="21"/>
      <c r="J105" s="21"/>
      <c r="K105" s="173"/>
      <c r="L105" s="173"/>
      <c r="M105" s="11"/>
      <c r="N105" s="173"/>
      <c r="O105" s="185"/>
      <c r="P105" s="185"/>
      <c r="Q105" s="185"/>
    </row>
    <row r="106" spans="2:17" x14ac:dyDescent="0.2">
      <c r="B106" s="173"/>
      <c r="C106" s="21"/>
      <c r="D106" s="21"/>
      <c r="E106" s="173"/>
      <c r="F106" s="173"/>
      <c r="G106" s="11"/>
      <c r="H106" s="173"/>
      <c r="I106" s="21"/>
      <c r="J106" s="21"/>
      <c r="K106" s="173"/>
      <c r="L106" s="173"/>
      <c r="M106" s="11"/>
      <c r="N106" s="173"/>
      <c r="O106" s="185"/>
      <c r="P106" s="185"/>
      <c r="Q106" s="185"/>
    </row>
    <row r="107" spans="2:17" x14ac:dyDescent="0.2">
      <c r="B107" s="173"/>
      <c r="C107" s="21"/>
      <c r="D107" s="21"/>
      <c r="E107" s="173"/>
      <c r="F107" s="173"/>
      <c r="G107" s="11"/>
      <c r="H107" s="173"/>
      <c r="I107" s="21"/>
      <c r="J107" s="21"/>
      <c r="K107" s="173"/>
      <c r="L107" s="173"/>
      <c r="M107" s="11"/>
      <c r="N107" s="173"/>
      <c r="O107" s="185"/>
      <c r="P107" s="185"/>
      <c r="Q107" s="185"/>
    </row>
    <row r="108" spans="2:17" x14ac:dyDescent="0.2">
      <c r="B108" s="173"/>
      <c r="C108" s="21"/>
      <c r="D108" s="21"/>
      <c r="E108" s="173"/>
      <c r="F108" s="173"/>
      <c r="G108" s="11"/>
      <c r="H108" s="173"/>
      <c r="I108" s="21"/>
      <c r="J108" s="21"/>
      <c r="K108" s="173"/>
      <c r="L108" s="173"/>
      <c r="M108" s="11"/>
      <c r="N108" s="173"/>
      <c r="O108" s="185"/>
      <c r="P108" s="185"/>
      <c r="Q108" s="185"/>
    </row>
    <row r="109" spans="2:17" x14ac:dyDescent="0.2">
      <c r="B109" s="173"/>
      <c r="C109" s="21"/>
      <c r="D109" s="21"/>
      <c r="E109" s="173"/>
      <c r="F109" s="173"/>
      <c r="G109" s="11"/>
      <c r="H109" s="173"/>
      <c r="I109" s="21"/>
      <c r="J109" s="21"/>
      <c r="K109" s="173"/>
      <c r="L109" s="173"/>
      <c r="M109" s="11"/>
      <c r="N109" s="173"/>
      <c r="O109" s="185"/>
      <c r="P109" s="185"/>
      <c r="Q109" s="185"/>
    </row>
    <row r="110" spans="2:17" x14ac:dyDescent="0.2">
      <c r="B110" s="173"/>
      <c r="C110" s="21"/>
      <c r="D110" s="21"/>
      <c r="E110" s="173"/>
      <c r="F110" s="173"/>
      <c r="G110" s="11"/>
      <c r="H110" s="173"/>
      <c r="I110" s="21"/>
      <c r="J110" s="21"/>
      <c r="K110" s="173"/>
      <c r="L110" s="173"/>
      <c r="M110" s="11"/>
      <c r="N110" s="173"/>
      <c r="O110" s="185"/>
      <c r="P110" s="185"/>
      <c r="Q110" s="185"/>
    </row>
    <row r="111" spans="2:17" x14ac:dyDescent="0.2">
      <c r="B111" s="173"/>
      <c r="C111" s="21"/>
      <c r="D111" s="21"/>
      <c r="E111" s="173"/>
      <c r="F111" s="173"/>
      <c r="G111" s="11"/>
      <c r="H111" s="173"/>
      <c r="I111" s="21"/>
      <c r="J111" s="21"/>
      <c r="K111" s="173"/>
      <c r="L111" s="173"/>
      <c r="M111" s="11"/>
      <c r="N111" s="173"/>
      <c r="O111" s="185"/>
      <c r="P111" s="185"/>
      <c r="Q111" s="185"/>
    </row>
    <row r="112" spans="2:17" x14ac:dyDescent="0.2">
      <c r="B112" s="173"/>
      <c r="C112" s="21"/>
      <c r="D112" s="21"/>
      <c r="E112" s="173"/>
      <c r="F112" s="173"/>
      <c r="G112" s="11"/>
      <c r="H112" s="173"/>
      <c r="I112" s="21"/>
      <c r="J112" s="21"/>
      <c r="K112" s="173"/>
      <c r="L112" s="173"/>
      <c r="M112" s="11"/>
      <c r="N112" s="173"/>
      <c r="O112" s="185"/>
      <c r="P112" s="185"/>
      <c r="Q112" s="185"/>
    </row>
    <row r="113" spans="2:17" x14ac:dyDescent="0.2">
      <c r="B113" s="173"/>
      <c r="C113" s="21"/>
      <c r="D113" s="21"/>
      <c r="E113" s="173"/>
      <c r="F113" s="173"/>
      <c r="G113" s="11"/>
      <c r="H113" s="173"/>
      <c r="I113" s="21"/>
      <c r="J113" s="21"/>
      <c r="K113" s="173"/>
      <c r="L113" s="173"/>
      <c r="M113" s="11"/>
      <c r="N113" s="173"/>
      <c r="O113" s="185"/>
      <c r="P113" s="185"/>
      <c r="Q113" s="185"/>
    </row>
    <row r="114" spans="2:17" x14ac:dyDescent="0.2">
      <c r="B114" s="173"/>
      <c r="C114" s="21"/>
      <c r="D114" s="21"/>
      <c r="E114" s="173"/>
      <c r="F114" s="173"/>
      <c r="G114" s="11"/>
      <c r="H114" s="173"/>
      <c r="I114" s="21"/>
      <c r="J114" s="21"/>
      <c r="K114" s="173"/>
      <c r="L114" s="173"/>
      <c r="M114" s="11"/>
      <c r="N114" s="173"/>
      <c r="O114" s="185"/>
      <c r="P114" s="185"/>
      <c r="Q114" s="185"/>
    </row>
    <row r="115" spans="2:17" x14ac:dyDescent="0.2">
      <c r="B115" s="173"/>
      <c r="C115" s="21"/>
      <c r="D115" s="21"/>
      <c r="E115" s="173"/>
      <c r="F115" s="173"/>
      <c r="G115" s="11"/>
      <c r="H115" s="173"/>
      <c r="I115" s="21"/>
      <c r="J115" s="21"/>
      <c r="K115" s="173"/>
      <c r="L115" s="173"/>
      <c r="M115" s="11"/>
      <c r="N115" s="173"/>
      <c r="O115" s="185"/>
      <c r="P115" s="185"/>
      <c r="Q115" s="185"/>
    </row>
    <row r="116" spans="2:17" x14ac:dyDescent="0.2">
      <c r="B116" s="173"/>
      <c r="C116" s="21"/>
      <c r="D116" s="21"/>
      <c r="E116" s="173"/>
      <c r="F116" s="173"/>
      <c r="G116" s="11"/>
      <c r="H116" s="173"/>
      <c r="I116" s="21"/>
      <c r="J116" s="21"/>
      <c r="K116" s="173"/>
      <c r="L116" s="173"/>
      <c r="M116" s="11"/>
      <c r="N116" s="173"/>
      <c r="O116" s="185"/>
      <c r="P116" s="185"/>
      <c r="Q116" s="185"/>
    </row>
    <row r="117" spans="2:17" x14ac:dyDescent="0.2">
      <c r="B117" s="173"/>
      <c r="C117" s="21"/>
      <c r="D117" s="21"/>
      <c r="E117" s="173"/>
      <c r="F117" s="173"/>
      <c r="G117" s="11"/>
      <c r="H117" s="173"/>
      <c r="I117" s="21"/>
      <c r="J117" s="21"/>
      <c r="K117" s="173"/>
      <c r="L117" s="173"/>
      <c r="M117" s="11"/>
      <c r="N117" s="173"/>
      <c r="O117" s="185"/>
      <c r="P117" s="185"/>
      <c r="Q117" s="185"/>
    </row>
    <row r="118" spans="2:17" x14ac:dyDescent="0.2">
      <c r="B118" s="173"/>
      <c r="C118" s="21"/>
      <c r="D118" s="21"/>
      <c r="E118" s="173"/>
      <c r="F118" s="173"/>
      <c r="G118" s="11"/>
      <c r="H118" s="173"/>
      <c r="I118" s="21"/>
      <c r="J118" s="21"/>
      <c r="K118" s="173"/>
      <c r="L118" s="173"/>
      <c r="M118" s="11"/>
      <c r="N118" s="173"/>
      <c r="O118" s="185"/>
      <c r="P118" s="185"/>
      <c r="Q118" s="185"/>
    </row>
    <row r="119" spans="2:17" x14ac:dyDescent="0.2">
      <c r="B119" s="173"/>
      <c r="C119" s="21"/>
      <c r="D119" s="21"/>
      <c r="E119" s="173"/>
      <c r="F119" s="173"/>
      <c r="G119" s="11"/>
      <c r="H119" s="173"/>
      <c r="I119" s="21"/>
      <c r="J119" s="21"/>
      <c r="K119" s="173"/>
      <c r="L119" s="173"/>
      <c r="M119" s="11"/>
      <c r="N119" s="173"/>
      <c r="O119" s="185"/>
      <c r="P119" s="185"/>
      <c r="Q119" s="185"/>
    </row>
    <row r="120" spans="2:17" x14ac:dyDescent="0.2">
      <c r="B120" s="173"/>
      <c r="C120" s="21"/>
      <c r="D120" s="21"/>
      <c r="E120" s="173"/>
      <c r="F120" s="173"/>
      <c r="G120" s="11"/>
      <c r="H120" s="173"/>
      <c r="I120" s="21"/>
      <c r="J120" s="21"/>
      <c r="K120" s="173"/>
      <c r="L120" s="173"/>
      <c r="M120" s="11"/>
      <c r="N120" s="173"/>
      <c r="O120" s="185"/>
      <c r="P120" s="185"/>
      <c r="Q120" s="185"/>
    </row>
    <row r="121" spans="2:17" x14ac:dyDescent="0.2">
      <c r="B121" s="173"/>
      <c r="C121" s="21"/>
      <c r="D121" s="21"/>
      <c r="E121" s="173"/>
      <c r="F121" s="173"/>
      <c r="G121" s="11"/>
      <c r="H121" s="173"/>
      <c r="I121" s="21"/>
      <c r="J121" s="21"/>
      <c r="K121" s="173"/>
      <c r="L121" s="173"/>
      <c r="M121" s="11"/>
      <c r="N121" s="173"/>
      <c r="O121" s="185"/>
      <c r="P121" s="185"/>
      <c r="Q121" s="185"/>
    </row>
    <row r="122" spans="2:17" x14ac:dyDescent="0.2">
      <c r="B122" s="173"/>
      <c r="C122" s="21"/>
      <c r="D122" s="21"/>
      <c r="E122" s="173"/>
      <c r="F122" s="173"/>
      <c r="G122" s="11"/>
      <c r="H122" s="173"/>
      <c r="I122" s="21"/>
      <c r="J122" s="21"/>
      <c r="K122" s="173"/>
      <c r="L122" s="173"/>
      <c r="M122" s="11"/>
      <c r="N122" s="173"/>
      <c r="O122" s="185"/>
      <c r="P122" s="185"/>
      <c r="Q122" s="185"/>
    </row>
    <row r="123" spans="2:17" x14ac:dyDescent="0.2">
      <c r="B123" s="173"/>
      <c r="C123" s="21"/>
      <c r="D123" s="21"/>
      <c r="E123" s="173"/>
      <c r="F123" s="173"/>
      <c r="G123" s="11"/>
      <c r="H123" s="173"/>
      <c r="I123" s="21"/>
      <c r="J123" s="21"/>
      <c r="K123" s="173"/>
      <c r="L123" s="173"/>
      <c r="M123" s="11"/>
      <c r="N123" s="173"/>
      <c r="O123" s="185"/>
      <c r="P123" s="185"/>
      <c r="Q123" s="185"/>
    </row>
    <row r="124" spans="2:17" x14ac:dyDescent="0.2">
      <c r="B124" s="173"/>
      <c r="C124" s="21"/>
      <c r="D124" s="21"/>
      <c r="E124" s="173"/>
      <c r="F124" s="173"/>
      <c r="G124" s="11"/>
      <c r="H124" s="173"/>
      <c r="I124" s="21"/>
      <c r="J124" s="21"/>
      <c r="K124" s="173"/>
      <c r="L124" s="173"/>
      <c r="M124" s="11"/>
      <c r="N124" s="173"/>
      <c r="O124" s="185"/>
      <c r="P124" s="185"/>
      <c r="Q124" s="185"/>
    </row>
    <row r="125" spans="2:17" x14ac:dyDescent="0.2">
      <c r="B125" s="173"/>
      <c r="C125" s="21"/>
      <c r="D125" s="21"/>
      <c r="E125" s="173"/>
      <c r="F125" s="173"/>
      <c r="G125" s="11"/>
      <c r="H125" s="173"/>
      <c r="I125" s="21"/>
      <c r="J125" s="21"/>
      <c r="K125" s="173"/>
      <c r="L125" s="173"/>
      <c r="M125" s="11"/>
      <c r="N125" s="173"/>
      <c r="O125" s="185"/>
      <c r="P125" s="185"/>
      <c r="Q125" s="185"/>
    </row>
    <row r="126" spans="2:17" x14ac:dyDescent="0.2">
      <c r="B126" s="173"/>
      <c r="C126" s="21"/>
      <c r="D126" s="21"/>
      <c r="E126" s="173"/>
      <c r="F126" s="173"/>
      <c r="G126" s="11"/>
      <c r="H126" s="173"/>
      <c r="I126" s="21"/>
      <c r="J126" s="21"/>
      <c r="K126" s="173"/>
      <c r="L126" s="173"/>
      <c r="M126" s="11"/>
      <c r="N126" s="173"/>
      <c r="O126" s="185"/>
      <c r="P126" s="185"/>
      <c r="Q126" s="185"/>
    </row>
    <row r="127" spans="2:17" x14ac:dyDescent="0.2">
      <c r="B127" s="173"/>
      <c r="C127" s="21"/>
      <c r="D127" s="21"/>
      <c r="E127" s="173"/>
      <c r="F127" s="173"/>
      <c r="G127" s="11"/>
      <c r="H127" s="173"/>
      <c r="I127" s="21"/>
      <c r="J127" s="21"/>
      <c r="K127" s="173"/>
      <c r="L127" s="173"/>
      <c r="M127" s="11"/>
      <c r="N127" s="173"/>
      <c r="O127" s="185"/>
      <c r="P127" s="185"/>
      <c r="Q127" s="185"/>
    </row>
    <row r="128" spans="2:17" x14ac:dyDescent="0.2">
      <c r="B128" s="173"/>
      <c r="C128" s="21"/>
      <c r="D128" s="21"/>
      <c r="E128" s="173"/>
      <c r="F128" s="173"/>
      <c r="G128" s="11"/>
      <c r="H128" s="173"/>
      <c r="I128" s="21"/>
      <c r="J128" s="21"/>
      <c r="K128" s="173"/>
      <c r="L128" s="173"/>
      <c r="M128" s="11"/>
      <c r="N128" s="173"/>
      <c r="O128" s="185"/>
      <c r="P128" s="185"/>
      <c r="Q128" s="185"/>
    </row>
    <row r="129" spans="2:17" x14ac:dyDescent="0.2">
      <c r="B129" s="173"/>
      <c r="C129" s="21"/>
      <c r="D129" s="21"/>
      <c r="E129" s="173"/>
      <c r="F129" s="173"/>
      <c r="G129" s="11"/>
      <c r="H129" s="173"/>
      <c r="I129" s="21"/>
      <c r="J129" s="21"/>
      <c r="K129" s="173"/>
      <c r="L129" s="173"/>
      <c r="M129" s="11"/>
      <c r="N129" s="173"/>
      <c r="O129" s="185"/>
      <c r="P129" s="185"/>
      <c r="Q129" s="185"/>
    </row>
    <row r="130" spans="2:17" x14ac:dyDescent="0.2">
      <c r="B130" s="173"/>
      <c r="C130" s="21"/>
      <c r="D130" s="21"/>
      <c r="E130" s="173"/>
      <c r="F130" s="173"/>
      <c r="G130" s="11"/>
      <c r="H130" s="173"/>
      <c r="I130" s="21"/>
      <c r="J130" s="21"/>
      <c r="K130" s="173"/>
      <c r="L130" s="173"/>
      <c r="M130" s="11"/>
      <c r="N130" s="173"/>
      <c r="O130" s="185"/>
      <c r="P130" s="185"/>
      <c r="Q130" s="185"/>
    </row>
    <row r="131" spans="2:17" x14ac:dyDescent="0.2">
      <c r="B131" s="173"/>
      <c r="C131" s="21"/>
      <c r="D131" s="21"/>
      <c r="E131" s="173"/>
      <c r="F131" s="173"/>
      <c r="G131" s="11"/>
      <c r="H131" s="173"/>
      <c r="I131" s="21"/>
      <c r="J131" s="21"/>
      <c r="K131" s="173"/>
      <c r="L131" s="173"/>
      <c r="M131" s="11"/>
      <c r="N131" s="173"/>
      <c r="O131" s="185"/>
      <c r="P131" s="185"/>
      <c r="Q131" s="185"/>
    </row>
    <row r="132" spans="2:17" x14ac:dyDescent="0.2">
      <c r="B132" s="173"/>
      <c r="C132" s="21"/>
      <c r="D132" s="21"/>
      <c r="E132" s="173"/>
      <c r="F132" s="173"/>
      <c r="G132" s="11"/>
      <c r="H132" s="173"/>
      <c r="I132" s="21"/>
      <c r="J132" s="21"/>
      <c r="K132" s="173"/>
      <c r="L132" s="173"/>
      <c r="M132" s="11"/>
      <c r="N132" s="173"/>
      <c r="O132" s="185"/>
      <c r="P132" s="185"/>
      <c r="Q132" s="185"/>
    </row>
    <row r="133" spans="2:17" x14ac:dyDescent="0.2">
      <c r="B133" s="173"/>
      <c r="C133" s="21"/>
      <c r="D133" s="21"/>
      <c r="E133" s="173"/>
      <c r="F133" s="173"/>
      <c r="G133" s="11"/>
      <c r="H133" s="173"/>
      <c r="I133" s="21"/>
      <c r="J133" s="21"/>
      <c r="K133" s="173"/>
      <c r="L133" s="173"/>
      <c r="M133" s="11"/>
      <c r="N133" s="173"/>
      <c r="O133" s="185"/>
      <c r="P133" s="185"/>
      <c r="Q133" s="185"/>
    </row>
    <row r="134" spans="2:17" x14ac:dyDescent="0.2">
      <c r="B134" s="173"/>
      <c r="C134" s="21"/>
      <c r="D134" s="21"/>
      <c r="E134" s="173"/>
      <c r="F134" s="173"/>
      <c r="G134" s="11"/>
      <c r="H134" s="173"/>
      <c r="I134" s="21"/>
      <c r="J134" s="21"/>
      <c r="K134" s="173"/>
      <c r="L134" s="173"/>
      <c r="M134" s="11"/>
      <c r="N134" s="173"/>
      <c r="O134" s="185"/>
      <c r="P134" s="185"/>
      <c r="Q134" s="185"/>
    </row>
    <row r="135" spans="2:17" x14ac:dyDescent="0.2">
      <c r="B135" s="173"/>
      <c r="C135" s="21"/>
      <c r="D135" s="21"/>
      <c r="E135" s="173"/>
      <c r="F135" s="173"/>
      <c r="G135" s="11"/>
      <c r="H135" s="173"/>
      <c r="I135" s="21"/>
      <c r="J135" s="21"/>
      <c r="K135" s="173"/>
      <c r="L135" s="173"/>
      <c r="M135" s="11"/>
      <c r="N135" s="173"/>
      <c r="O135" s="185"/>
      <c r="P135" s="185"/>
      <c r="Q135" s="185"/>
    </row>
    <row r="136" spans="2:17" x14ac:dyDescent="0.2">
      <c r="B136" s="173"/>
      <c r="C136" s="21"/>
      <c r="D136" s="21"/>
      <c r="E136" s="173"/>
      <c r="F136" s="173"/>
      <c r="G136" s="11"/>
      <c r="H136" s="173"/>
      <c r="I136" s="21"/>
      <c r="J136" s="21"/>
      <c r="K136" s="173"/>
      <c r="L136" s="173"/>
      <c r="M136" s="11"/>
      <c r="N136" s="173"/>
      <c r="O136" s="185"/>
      <c r="P136" s="185"/>
      <c r="Q136" s="185"/>
    </row>
    <row r="137" spans="2:17" x14ac:dyDescent="0.2">
      <c r="B137" s="173"/>
      <c r="C137" s="21"/>
      <c r="D137" s="21"/>
      <c r="E137" s="173"/>
      <c r="F137" s="173"/>
      <c r="G137" s="11"/>
      <c r="H137" s="173"/>
      <c r="I137" s="21"/>
      <c r="J137" s="21"/>
      <c r="K137" s="173"/>
      <c r="L137" s="173"/>
      <c r="M137" s="11"/>
      <c r="N137" s="173"/>
      <c r="O137" s="185"/>
      <c r="P137" s="185"/>
      <c r="Q137" s="185"/>
    </row>
    <row r="138" spans="2:17" x14ac:dyDescent="0.2">
      <c r="B138" s="173"/>
      <c r="C138" s="21"/>
      <c r="D138" s="21"/>
      <c r="E138" s="173"/>
      <c r="F138" s="173"/>
      <c r="G138" s="11"/>
      <c r="H138" s="173"/>
      <c r="I138" s="21"/>
      <c r="J138" s="21"/>
      <c r="K138" s="173"/>
      <c r="L138" s="173"/>
      <c r="M138" s="11"/>
      <c r="N138" s="173"/>
      <c r="O138" s="185"/>
      <c r="P138" s="185"/>
      <c r="Q138" s="185"/>
    </row>
    <row r="139" spans="2:17" x14ac:dyDescent="0.2">
      <c r="B139" s="173"/>
      <c r="C139" s="21"/>
      <c r="D139" s="21"/>
      <c r="E139" s="173"/>
      <c r="F139" s="173"/>
      <c r="G139" s="11"/>
      <c r="H139" s="173"/>
      <c r="I139" s="21"/>
      <c r="J139" s="21"/>
      <c r="K139" s="173"/>
      <c r="L139" s="173"/>
      <c r="M139" s="11"/>
      <c r="N139" s="173"/>
      <c r="O139" s="185"/>
      <c r="P139" s="185"/>
      <c r="Q139" s="185"/>
    </row>
    <row r="140" spans="2:17" x14ac:dyDescent="0.2">
      <c r="B140" s="173"/>
      <c r="C140" s="21"/>
      <c r="D140" s="21"/>
      <c r="E140" s="173"/>
      <c r="F140" s="173"/>
      <c r="G140" s="11"/>
      <c r="H140" s="173"/>
      <c r="I140" s="21"/>
      <c r="J140" s="21"/>
      <c r="K140" s="173"/>
      <c r="L140" s="173"/>
      <c r="M140" s="11"/>
      <c r="N140" s="173"/>
      <c r="O140" s="185"/>
      <c r="P140" s="185"/>
      <c r="Q140" s="185"/>
    </row>
    <row r="141" spans="2:17" x14ac:dyDescent="0.2">
      <c r="B141" s="173"/>
      <c r="C141" s="21"/>
      <c r="D141" s="21"/>
      <c r="E141" s="173"/>
      <c r="F141" s="173"/>
      <c r="G141" s="11"/>
      <c r="H141" s="173"/>
      <c r="I141" s="21"/>
      <c r="J141" s="21"/>
      <c r="K141" s="173"/>
      <c r="L141" s="173"/>
      <c r="M141" s="11"/>
      <c r="N141" s="173"/>
      <c r="O141" s="185"/>
      <c r="P141" s="185"/>
      <c r="Q141" s="185"/>
    </row>
    <row r="142" spans="2:17" x14ac:dyDescent="0.2">
      <c r="B142" s="173"/>
      <c r="C142" s="21"/>
      <c r="D142" s="21"/>
      <c r="E142" s="173"/>
      <c r="F142" s="173"/>
      <c r="G142" s="11"/>
      <c r="H142" s="173"/>
      <c r="I142" s="21"/>
      <c r="J142" s="21"/>
      <c r="K142" s="173"/>
      <c r="L142" s="173"/>
      <c r="M142" s="11"/>
      <c r="N142" s="173"/>
      <c r="O142" s="185"/>
      <c r="P142" s="185"/>
      <c r="Q142" s="185"/>
    </row>
    <row r="143" spans="2:17" x14ac:dyDescent="0.2">
      <c r="B143" s="173"/>
      <c r="C143" s="21"/>
      <c r="D143" s="21"/>
      <c r="E143" s="173"/>
      <c r="F143" s="173"/>
      <c r="G143" s="11"/>
      <c r="H143" s="173"/>
      <c r="I143" s="21"/>
      <c r="J143" s="21"/>
      <c r="K143" s="173"/>
      <c r="L143" s="173"/>
      <c r="M143" s="11"/>
      <c r="N143" s="173"/>
      <c r="O143" s="185"/>
      <c r="P143" s="185"/>
      <c r="Q143" s="185"/>
    </row>
    <row r="144" spans="2:17" x14ac:dyDescent="0.2">
      <c r="B144" s="173"/>
      <c r="C144" s="21"/>
      <c r="D144" s="21"/>
      <c r="E144" s="173"/>
      <c r="F144" s="173"/>
      <c r="G144" s="11"/>
      <c r="H144" s="173"/>
      <c r="I144" s="21"/>
      <c r="J144" s="21"/>
      <c r="K144" s="173"/>
      <c r="L144" s="173"/>
      <c r="M144" s="11"/>
      <c r="N144" s="173"/>
      <c r="O144" s="185"/>
      <c r="P144" s="185"/>
      <c r="Q144" s="185"/>
    </row>
    <row r="145" spans="2:17" x14ac:dyDescent="0.2">
      <c r="B145" s="173"/>
      <c r="C145" s="21"/>
      <c r="D145" s="21"/>
      <c r="E145" s="173"/>
      <c r="F145" s="173"/>
      <c r="G145" s="11"/>
      <c r="H145" s="173"/>
      <c r="I145" s="21"/>
      <c r="J145" s="21"/>
      <c r="K145" s="173"/>
      <c r="L145" s="173"/>
      <c r="M145" s="11"/>
      <c r="N145" s="173"/>
      <c r="O145" s="185"/>
      <c r="P145" s="185"/>
      <c r="Q145" s="185"/>
    </row>
    <row r="146" spans="2:17" x14ac:dyDescent="0.2">
      <c r="B146" s="173"/>
      <c r="C146" s="21"/>
      <c r="D146" s="21"/>
      <c r="E146" s="173"/>
      <c r="F146" s="173"/>
      <c r="G146" s="11"/>
      <c r="H146" s="173"/>
      <c r="I146" s="21"/>
      <c r="J146" s="21"/>
      <c r="K146" s="173"/>
      <c r="L146" s="173"/>
      <c r="M146" s="11"/>
      <c r="N146" s="173"/>
      <c r="O146" s="185"/>
      <c r="P146" s="185"/>
      <c r="Q146" s="185"/>
    </row>
    <row r="147" spans="2:17" x14ac:dyDescent="0.2">
      <c r="B147" s="173"/>
      <c r="C147" s="21"/>
      <c r="D147" s="21"/>
      <c r="E147" s="173"/>
      <c r="F147" s="173"/>
      <c r="G147" s="11"/>
      <c r="H147" s="173"/>
      <c r="I147" s="21"/>
      <c r="J147" s="21"/>
      <c r="K147" s="173"/>
      <c r="L147" s="173"/>
      <c r="M147" s="11"/>
      <c r="N147" s="173"/>
      <c r="O147" s="185"/>
      <c r="P147" s="185"/>
      <c r="Q147" s="185"/>
    </row>
    <row r="148" spans="2:17" x14ac:dyDescent="0.2">
      <c r="B148" s="173"/>
      <c r="C148" s="21"/>
      <c r="D148" s="21"/>
      <c r="E148" s="173"/>
      <c r="F148" s="173"/>
      <c r="G148" s="11"/>
      <c r="H148" s="173"/>
      <c r="I148" s="21"/>
      <c r="J148" s="21"/>
      <c r="K148" s="173"/>
      <c r="L148" s="173"/>
      <c r="M148" s="11"/>
      <c r="N148" s="173"/>
      <c r="O148" s="185"/>
      <c r="P148" s="185"/>
      <c r="Q148" s="185"/>
    </row>
    <row r="149" spans="2:17" x14ac:dyDescent="0.2">
      <c r="B149" s="173"/>
      <c r="C149" s="21"/>
      <c r="D149" s="21"/>
      <c r="E149" s="173"/>
      <c r="F149" s="173"/>
      <c r="G149" s="11"/>
      <c r="H149" s="173"/>
      <c r="I149" s="21"/>
      <c r="J149" s="21"/>
      <c r="K149" s="173"/>
      <c r="L149" s="173"/>
      <c r="M149" s="11"/>
      <c r="N149" s="173"/>
      <c r="O149" s="185"/>
      <c r="P149" s="185"/>
      <c r="Q149" s="185"/>
    </row>
    <row r="150" spans="2:17" x14ac:dyDescent="0.2">
      <c r="B150" s="173"/>
      <c r="C150" s="21"/>
      <c r="D150" s="21"/>
      <c r="E150" s="173"/>
      <c r="F150" s="173"/>
      <c r="G150" s="11"/>
      <c r="H150" s="173"/>
      <c r="I150" s="21"/>
      <c r="J150" s="21"/>
      <c r="K150" s="173"/>
      <c r="L150" s="173"/>
      <c r="M150" s="11"/>
      <c r="N150" s="173"/>
      <c r="O150" s="185"/>
      <c r="P150" s="185"/>
      <c r="Q150" s="185"/>
    </row>
    <row r="151" spans="2:17" x14ac:dyDescent="0.2">
      <c r="B151" s="173"/>
      <c r="C151" s="21"/>
      <c r="D151" s="21"/>
      <c r="E151" s="173"/>
      <c r="F151" s="173"/>
      <c r="G151" s="11"/>
      <c r="H151" s="173"/>
      <c r="I151" s="21"/>
      <c r="J151" s="21"/>
      <c r="K151" s="173"/>
      <c r="L151" s="173"/>
      <c r="M151" s="11"/>
      <c r="N151" s="173"/>
      <c r="O151" s="185"/>
      <c r="P151" s="185"/>
      <c r="Q151" s="185"/>
    </row>
    <row r="152" spans="2:17" x14ac:dyDescent="0.2">
      <c r="B152" s="173"/>
      <c r="C152" s="21"/>
      <c r="D152" s="21"/>
      <c r="E152" s="173"/>
      <c r="F152" s="173"/>
      <c r="G152" s="11"/>
      <c r="H152" s="173"/>
      <c r="I152" s="21"/>
      <c r="J152" s="21"/>
      <c r="K152" s="173"/>
      <c r="L152" s="173"/>
      <c r="M152" s="11"/>
      <c r="N152" s="173"/>
      <c r="O152" s="185"/>
      <c r="P152" s="185"/>
      <c r="Q152" s="185"/>
    </row>
    <row r="153" spans="2:17" x14ac:dyDescent="0.2">
      <c r="B153" s="173"/>
      <c r="C153" s="21"/>
      <c r="D153" s="21"/>
      <c r="E153" s="173"/>
      <c r="F153" s="173"/>
      <c r="G153" s="11"/>
      <c r="H153" s="173"/>
      <c r="I153" s="21"/>
      <c r="J153" s="21"/>
      <c r="K153" s="173"/>
      <c r="L153" s="173"/>
      <c r="M153" s="11"/>
      <c r="N153" s="173"/>
      <c r="O153" s="185"/>
      <c r="P153" s="185"/>
      <c r="Q153" s="185"/>
    </row>
    <row r="154" spans="2:17" x14ac:dyDescent="0.2">
      <c r="B154" s="173"/>
      <c r="C154" s="21"/>
      <c r="D154" s="21"/>
      <c r="E154" s="173"/>
      <c r="F154" s="173"/>
      <c r="G154" s="11"/>
      <c r="H154" s="173"/>
      <c r="I154" s="21"/>
      <c r="J154" s="21"/>
      <c r="K154" s="173"/>
      <c r="L154" s="173"/>
      <c r="M154" s="11"/>
      <c r="N154" s="173"/>
      <c r="O154" s="185"/>
      <c r="P154" s="185"/>
      <c r="Q154" s="185"/>
    </row>
    <row r="155" spans="2:17" x14ac:dyDescent="0.2">
      <c r="B155" s="173"/>
      <c r="C155" s="21"/>
      <c r="D155" s="21"/>
      <c r="E155" s="173"/>
      <c r="F155" s="173"/>
      <c r="G155" s="11"/>
      <c r="H155" s="173"/>
      <c r="I155" s="21"/>
      <c r="J155" s="21"/>
      <c r="K155" s="173"/>
      <c r="L155" s="173"/>
      <c r="M155" s="11"/>
      <c r="N155" s="173"/>
      <c r="O155" s="185"/>
      <c r="P155" s="185"/>
      <c r="Q155" s="185"/>
    </row>
    <row r="156" spans="2:17" x14ac:dyDescent="0.2">
      <c r="B156" s="173"/>
      <c r="C156" s="21"/>
      <c r="D156" s="21"/>
      <c r="E156" s="173"/>
      <c r="F156" s="173"/>
      <c r="G156" s="11"/>
      <c r="H156" s="173"/>
      <c r="I156" s="21"/>
      <c r="J156" s="21"/>
      <c r="K156" s="173"/>
      <c r="L156" s="173"/>
      <c r="M156" s="11"/>
      <c r="N156" s="173"/>
      <c r="O156" s="185"/>
      <c r="P156" s="185"/>
      <c r="Q156" s="185"/>
    </row>
    <row r="157" spans="2:17" x14ac:dyDescent="0.2">
      <c r="B157" s="173"/>
      <c r="C157" s="21"/>
      <c r="D157" s="21"/>
      <c r="E157" s="173"/>
      <c r="F157" s="173"/>
      <c r="G157" s="11"/>
      <c r="H157" s="173"/>
      <c r="I157" s="21"/>
      <c r="J157" s="21"/>
      <c r="K157" s="173"/>
      <c r="L157" s="173"/>
      <c r="M157" s="11"/>
      <c r="N157" s="173"/>
      <c r="O157" s="185"/>
      <c r="P157" s="185"/>
      <c r="Q157" s="185"/>
    </row>
    <row r="158" spans="2:17" x14ac:dyDescent="0.2">
      <c r="B158" s="173"/>
      <c r="C158" s="21"/>
      <c r="D158" s="21"/>
      <c r="E158" s="173"/>
      <c r="F158" s="173"/>
      <c r="G158" s="11"/>
      <c r="H158" s="173"/>
      <c r="I158" s="21"/>
      <c r="J158" s="21"/>
      <c r="K158" s="173"/>
      <c r="L158" s="173"/>
      <c r="M158" s="11"/>
      <c r="N158" s="173"/>
      <c r="O158" s="185"/>
      <c r="P158" s="185"/>
      <c r="Q158" s="185"/>
    </row>
    <row r="159" spans="2:17" x14ac:dyDescent="0.2">
      <c r="B159" s="173"/>
      <c r="C159" s="21"/>
      <c r="D159" s="21"/>
      <c r="E159" s="173"/>
      <c r="F159" s="173"/>
      <c r="G159" s="11"/>
      <c r="H159" s="173"/>
      <c r="I159" s="21"/>
      <c r="J159" s="21"/>
      <c r="K159" s="173"/>
      <c r="L159" s="173"/>
      <c r="M159" s="11"/>
      <c r="N159" s="173"/>
      <c r="O159" s="185"/>
      <c r="P159" s="185"/>
      <c r="Q159" s="185"/>
    </row>
    <row r="160" spans="2:17" x14ac:dyDescent="0.2">
      <c r="B160" s="173"/>
      <c r="C160" s="21"/>
      <c r="D160" s="21"/>
      <c r="E160" s="173"/>
      <c r="F160" s="173"/>
      <c r="G160" s="11"/>
      <c r="H160" s="173"/>
      <c r="I160" s="21"/>
      <c r="J160" s="21"/>
      <c r="K160" s="173"/>
      <c r="L160" s="173"/>
      <c r="M160" s="11"/>
      <c r="N160" s="173"/>
      <c r="O160" s="185"/>
      <c r="P160" s="185"/>
      <c r="Q160" s="185"/>
    </row>
    <row r="161" spans="2:17" x14ac:dyDescent="0.2">
      <c r="B161" s="173"/>
      <c r="C161" s="21"/>
      <c r="D161" s="21"/>
      <c r="E161" s="173"/>
      <c r="F161" s="173"/>
      <c r="G161" s="11"/>
      <c r="H161" s="173"/>
      <c r="I161" s="21"/>
      <c r="J161" s="21"/>
      <c r="K161" s="173"/>
      <c r="L161" s="173"/>
      <c r="M161" s="11"/>
      <c r="N161" s="173"/>
      <c r="O161" s="185"/>
      <c r="P161" s="185"/>
      <c r="Q161" s="185"/>
    </row>
    <row r="162" spans="2:17" x14ac:dyDescent="0.2">
      <c r="B162" s="173"/>
      <c r="C162" s="21"/>
      <c r="D162" s="21"/>
      <c r="E162" s="173"/>
      <c r="F162" s="173"/>
      <c r="G162" s="11"/>
      <c r="H162" s="173"/>
      <c r="I162" s="21"/>
      <c r="J162" s="21"/>
      <c r="K162" s="173"/>
      <c r="L162" s="173"/>
      <c r="M162" s="11"/>
      <c r="N162" s="173"/>
      <c r="O162" s="185"/>
      <c r="P162" s="185"/>
      <c r="Q162" s="185"/>
    </row>
    <row r="163" spans="2:17" x14ac:dyDescent="0.2">
      <c r="B163" s="173"/>
      <c r="C163" s="21"/>
      <c r="D163" s="21"/>
      <c r="E163" s="173"/>
      <c r="F163" s="173"/>
      <c r="G163" s="11"/>
      <c r="H163" s="173"/>
      <c r="I163" s="21"/>
      <c r="J163" s="21"/>
      <c r="K163" s="173"/>
      <c r="L163" s="173"/>
      <c r="M163" s="11"/>
      <c r="N163" s="173"/>
      <c r="O163" s="185"/>
      <c r="P163" s="185"/>
      <c r="Q163" s="185"/>
    </row>
    <row r="164" spans="2:17" x14ac:dyDescent="0.2">
      <c r="B164" s="173"/>
      <c r="C164" s="21"/>
      <c r="D164" s="21"/>
      <c r="E164" s="173"/>
      <c r="F164" s="173"/>
      <c r="G164" s="11"/>
      <c r="H164" s="173"/>
      <c r="I164" s="21"/>
      <c r="J164" s="21"/>
      <c r="K164" s="173"/>
      <c r="L164" s="173"/>
      <c r="M164" s="11"/>
      <c r="N164" s="173"/>
      <c r="O164" s="185"/>
      <c r="P164" s="185"/>
      <c r="Q164" s="185"/>
    </row>
    <row r="165" spans="2:17" x14ac:dyDescent="0.2">
      <c r="B165" s="173"/>
      <c r="C165" s="21"/>
      <c r="D165" s="21"/>
      <c r="E165" s="173"/>
      <c r="F165" s="173"/>
      <c r="G165" s="11"/>
      <c r="H165" s="173"/>
      <c r="I165" s="21"/>
      <c r="J165" s="21"/>
      <c r="K165" s="173"/>
      <c r="L165" s="173"/>
      <c r="M165" s="11"/>
      <c r="N165" s="173"/>
      <c r="O165" s="185"/>
      <c r="P165" s="185"/>
      <c r="Q165" s="185"/>
    </row>
    <row r="166" spans="2:17" x14ac:dyDescent="0.2">
      <c r="B166" s="173"/>
      <c r="C166" s="21"/>
      <c r="D166" s="21"/>
      <c r="E166" s="173"/>
      <c r="F166" s="173"/>
      <c r="G166" s="11"/>
      <c r="H166" s="173"/>
      <c r="I166" s="21"/>
      <c r="J166" s="21"/>
      <c r="K166" s="173"/>
      <c r="L166" s="173"/>
      <c r="M166" s="11"/>
      <c r="N166" s="173"/>
      <c r="O166" s="185"/>
      <c r="P166" s="185"/>
      <c r="Q166" s="185"/>
    </row>
    <row r="167" spans="2:17" x14ac:dyDescent="0.2">
      <c r="B167" s="173"/>
      <c r="C167" s="21"/>
      <c r="D167" s="21"/>
      <c r="E167" s="173"/>
      <c r="F167" s="173"/>
      <c r="G167" s="11"/>
      <c r="H167" s="173"/>
      <c r="I167" s="21"/>
      <c r="J167" s="21"/>
      <c r="K167" s="173"/>
      <c r="L167" s="173"/>
      <c r="M167" s="11"/>
      <c r="N167" s="173"/>
      <c r="O167" s="185"/>
      <c r="P167" s="185"/>
      <c r="Q167" s="185"/>
    </row>
    <row r="168" spans="2:17" x14ac:dyDescent="0.2">
      <c r="B168" s="173"/>
      <c r="C168" s="21"/>
      <c r="D168" s="21"/>
      <c r="E168" s="173"/>
      <c r="F168" s="173"/>
      <c r="G168" s="11"/>
      <c r="H168" s="173"/>
      <c r="I168" s="21"/>
      <c r="J168" s="21"/>
      <c r="K168" s="173"/>
      <c r="L168" s="173"/>
      <c r="M168" s="11"/>
      <c r="N168" s="173"/>
      <c r="O168" s="185"/>
      <c r="P168" s="185"/>
      <c r="Q168" s="185"/>
    </row>
    <row r="169" spans="2:17" x14ac:dyDescent="0.2">
      <c r="B169" s="173"/>
      <c r="C169" s="21"/>
      <c r="D169" s="21"/>
      <c r="E169" s="173"/>
      <c r="F169" s="173"/>
      <c r="G169" s="11"/>
      <c r="H169" s="173"/>
      <c r="I169" s="21"/>
      <c r="J169" s="21"/>
      <c r="K169" s="173"/>
      <c r="L169" s="173"/>
      <c r="M169" s="11"/>
      <c r="N169" s="173"/>
      <c r="O169" s="185"/>
      <c r="P169" s="185"/>
      <c r="Q169" s="185"/>
    </row>
    <row r="170" spans="2:17" x14ac:dyDescent="0.2">
      <c r="B170" s="173"/>
      <c r="C170" s="21"/>
      <c r="D170" s="21"/>
      <c r="E170" s="173"/>
      <c r="F170" s="173"/>
      <c r="G170" s="11"/>
      <c r="H170" s="173"/>
      <c r="I170" s="21"/>
      <c r="J170" s="21"/>
      <c r="K170" s="173"/>
      <c r="L170" s="173"/>
      <c r="M170" s="11"/>
      <c r="N170" s="173"/>
      <c r="O170" s="185"/>
      <c r="P170" s="185"/>
      <c r="Q170" s="185"/>
    </row>
    <row r="171" spans="2:17" x14ac:dyDescent="0.2">
      <c r="B171" s="173"/>
      <c r="C171" s="21"/>
      <c r="D171" s="21"/>
      <c r="E171" s="173"/>
      <c r="F171" s="173"/>
      <c r="G171" s="11"/>
      <c r="H171" s="173"/>
      <c r="I171" s="21"/>
      <c r="J171" s="21"/>
      <c r="K171" s="173"/>
      <c r="L171" s="173"/>
      <c r="M171" s="11"/>
      <c r="N171" s="173"/>
      <c r="O171" s="185"/>
      <c r="P171" s="185"/>
      <c r="Q171" s="185"/>
    </row>
    <row r="172" spans="2:17" x14ac:dyDescent="0.2">
      <c r="B172" s="173"/>
      <c r="C172" s="21"/>
      <c r="D172" s="21"/>
      <c r="E172" s="173"/>
      <c r="F172" s="173"/>
      <c r="G172" s="11"/>
      <c r="H172" s="173"/>
      <c r="I172" s="21"/>
      <c r="J172" s="21"/>
      <c r="K172" s="173"/>
      <c r="L172" s="173"/>
      <c r="M172" s="11"/>
      <c r="N172" s="173"/>
      <c r="O172" s="185"/>
      <c r="P172" s="185"/>
      <c r="Q172" s="185"/>
    </row>
    <row r="173" spans="2:17" x14ac:dyDescent="0.2">
      <c r="B173" s="173"/>
      <c r="C173" s="21"/>
      <c r="D173" s="21"/>
      <c r="E173" s="173"/>
      <c r="F173" s="173"/>
      <c r="G173" s="11"/>
      <c r="H173" s="173"/>
      <c r="I173" s="21"/>
      <c r="J173" s="21"/>
      <c r="K173" s="173"/>
      <c r="L173" s="173"/>
      <c r="M173" s="11"/>
      <c r="N173" s="173"/>
      <c r="O173" s="185"/>
      <c r="P173" s="185"/>
      <c r="Q173" s="185"/>
    </row>
    <row r="174" spans="2:17" x14ac:dyDescent="0.2">
      <c r="B174" s="173"/>
      <c r="C174" s="21"/>
      <c r="D174" s="21"/>
      <c r="E174" s="173"/>
      <c r="F174" s="173"/>
      <c r="G174" s="11"/>
      <c r="H174" s="173"/>
      <c r="I174" s="21"/>
      <c r="J174" s="21"/>
      <c r="K174" s="173"/>
      <c r="L174" s="173"/>
      <c r="M174" s="11"/>
      <c r="N174" s="173"/>
      <c r="O174" s="185"/>
      <c r="P174" s="185"/>
      <c r="Q174" s="185"/>
    </row>
    <row r="175" spans="2:17" x14ac:dyDescent="0.2">
      <c r="B175" s="173"/>
      <c r="C175" s="21"/>
      <c r="D175" s="21"/>
      <c r="E175" s="173"/>
      <c r="F175" s="173"/>
      <c r="G175" s="11"/>
      <c r="H175" s="173"/>
      <c r="I175" s="21"/>
      <c r="J175" s="21"/>
      <c r="K175" s="173"/>
      <c r="L175" s="173"/>
      <c r="M175" s="11"/>
      <c r="N175" s="173"/>
      <c r="O175" s="185"/>
      <c r="P175" s="185"/>
      <c r="Q175" s="185"/>
    </row>
    <row r="176" spans="2:17" x14ac:dyDescent="0.2">
      <c r="B176" s="173"/>
      <c r="C176" s="21"/>
      <c r="D176" s="21"/>
      <c r="E176" s="173"/>
      <c r="F176" s="173"/>
      <c r="G176" s="11"/>
      <c r="H176" s="173"/>
      <c r="I176" s="21"/>
      <c r="J176" s="21"/>
      <c r="K176" s="173"/>
      <c r="L176" s="173"/>
      <c r="M176" s="11"/>
      <c r="N176" s="173"/>
      <c r="O176" s="185"/>
      <c r="P176" s="185"/>
      <c r="Q176" s="185"/>
    </row>
    <row r="177" spans="2:17" x14ac:dyDescent="0.2">
      <c r="B177" s="173"/>
      <c r="C177" s="21"/>
      <c r="D177" s="21"/>
      <c r="E177" s="173"/>
      <c r="F177" s="173"/>
      <c r="G177" s="11"/>
      <c r="H177" s="173"/>
      <c r="I177" s="21"/>
      <c r="J177" s="21"/>
      <c r="K177" s="173"/>
      <c r="L177" s="173"/>
      <c r="M177" s="11"/>
      <c r="N177" s="173"/>
      <c r="O177" s="185"/>
      <c r="P177" s="185"/>
      <c r="Q177" s="185"/>
    </row>
    <row r="178" spans="2:17" x14ac:dyDescent="0.2">
      <c r="B178" s="173"/>
      <c r="C178" s="21"/>
      <c r="D178" s="21"/>
      <c r="E178" s="173"/>
      <c r="F178" s="173"/>
      <c r="G178" s="11"/>
      <c r="H178" s="173"/>
      <c r="I178" s="21"/>
      <c r="J178" s="21"/>
      <c r="K178" s="173"/>
      <c r="L178" s="173"/>
      <c r="M178" s="11"/>
      <c r="N178" s="173"/>
      <c r="O178" s="185"/>
      <c r="P178" s="185"/>
      <c r="Q178" s="185"/>
    </row>
    <row r="179" spans="2:17" x14ac:dyDescent="0.2">
      <c r="B179" s="173"/>
      <c r="C179" s="21"/>
      <c r="D179" s="21"/>
      <c r="E179" s="173"/>
      <c r="F179" s="173"/>
      <c r="G179" s="11"/>
      <c r="H179" s="173"/>
      <c r="I179" s="21"/>
      <c r="J179" s="21"/>
      <c r="K179" s="173"/>
      <c r="L179" s="173"/>
      <c r="M179" s="11"/>
      <c r="N179" s="173"/>
      <c r="O179" s="185"/>
      <c r="P179" s="185"/>
      <c r="Q179" s="185"/>
    </row>
    <row r="180" spans="2:17" x14ac:dyDescent="0.2">
      <c r="B180" s="173"/>
      <c r="C180" s="21"/>
      <c r="D180" s="21"/>
      <c r="E180" s="173"/>
      <c r="F180" s="173"/>
      <c r="G180" s="11"/>
      <c r="H180" s="173"/>
      <c r="I180" s="21"/>
      <c r="J180" s="21"/>
      <c r="K180" s="173"/>
      <c r="L180" s="173"/>
      <c r="M180" s="11"/>
      <c r="N180" s="173"/>
      <c r="O180" s="185"/>
      <c r="P180" s="185"/>
      <c r="Q180" s="185"/>
    </row>
    <row r="181" spans="2:17" x14ac:dyDescent="0.2">
      <c r="B181" s="173"/>
      <c r="C181" s="21"/>
      <c r="D181" s="21"/>
      <c r="E181" s="173"/>
      <c r="F181" s="173"/>
      <c r="G181" s="11"/>
      <c r="H181" s="173"/>
      <c r="I181" s="21"/>
      <c r="J181" s="21"/>
      <c r="K181" s="173"/>
      <c r="L181" s="173"/>
      <c r="M181" s="11"/>
      <c r="N181" s="173"/>
      <c r="O181" s="185"/>
      <c r="P181" s="185"/>
      <c r="Q181" s="185"/>
    </row>
    <row r="182" spans="2:17" x14ac:dyDescent="0.2">
      <c r="B182" s="173"/>
      <c r="C182" s="21"/>
      <c r="D182" s="21"/>
      <c r="E182" s="173"/>
      <c r="F182" s="173"/>
      <c r="G182" s="11"/>
      <c r="H182" s="173"/>
      <c r="I182" s="21"/>
      <c r="J182" s="21"/>
      <c r="K182" s="173"/>
      <c r="L182" s="173"/>
      <c r="M182" s="11"/>
      <c r="N182" s="173"/>
      <c r="O182" s="185"/>
      <c r="P182" s="185"/>
      <c r="Q182" s="185"/>
    </row>
    <row r="183" spans="2:17" x14ac:dyDescent="0.2">
      <c r="B183" s="173"/>
      <c r="C183" s="21"/>
      <c r="D183" s="21"/>
      <c r="E183" s="173"/>
      <c r="F183" s="173"/>
      <c r="G183" s="11"/>
      <c r="H183" s="173"/>
      <c r="I183" s="21"/>
      <c r="J183" s="21"/>
      <c r="K183" s="173"/>
      <c r="L183" s="173"/>
      <c r="M183" s="11"/>
      <c r="N183" s="173"/>
      <c r="O183" s="185"/>
      <c r="P183" s="185"/>
      <c r="Q183" s="185"/>
    </row>
    <row r="184" spans="2:17" x14ac:dyDescent="0.2">
      <c r="B184" s="173"/>
      <c r="C184" s="21"/>
      <c r="D184" s="21"/>
      <c r="E184" s="173"/>
      <c r="F184" s="173"/>
      <c r="G184" s="11"/>
      <c r="H184" s="173"/>
      <c r="I184" s="21"/>
      <c r="J184" s="21"/>
      <c r="K184" s="173"/>
      <c r="L184" s="173"/>
      <c r="M184" s="11"/>
      <c r="N184" s="173"/>
      <c r="O184" s="185"/>
      <c r="P184" s="185"/>
      <c r="Q184" s="185"/>
    </row>
    <row r="185" spans="2:17" x14ac:dyDescent="0.2">
      <c r="B185" s="173"/>
      <c r="C185" s="21"/>
      <c r="D185" s="21"/>
      <c r="E185" s="173"/>
      <c r="F185" s="173"/>
      <c r="G185" s="11"/>
      <c r="H185" s="173"/>
      <c r="I185" s="21"/>
      <c r="J185" s="21"/>
      <c r="K185" s="173"/>
      <c r="L185" s="173"/>
      <c r="M185" s="11"/>
      <c r="N185" s="173"/>
      <c r="O185" s="185"/>
      <c r="P185" s="185"/>
      <c r="Q185" s="185"/>
    </row>
    <row r="186" spans="2:17" x14ac:dyDescent="0.2">
      <c r="B186" s="173"/>
      <c r="C186" s="21"/>
      <c r="D186" s="21"/>
      <c r="E186" s="173"/>
      <c r="F186" s="173"/>
      <c r="G186" s="11"/>
      <c r="H186" s="173"/>
      <c r="I186" s="21"/>
      <c r="J186" s="21"/>
      <c r="K186" s="173"/>
      <c r="L186" s="173"/>
      <c r="M186" s="11"/>
      <c r="N186" s="173"/>
      <c r="O186" s="185"/>
      <c r="P186" s="185"/>
      <c r="Q186" s="185"/>
    </row>
    <row r="187" spans="2:17" x14ac:dyDescent="0.2">
      <c r="B187" s="173"/>
      <c r="C187" s="21"/>
      <c r="D187" s="21"/>
      <c r="E187" s="173"/>
      <c r="F187" s="173"/>
      <c r="G187" s="11"/>
      <c r="H187" s="173"/>
      <c r="I187" s="21"/>
      <c r="J187" s="21"/>
      <c r="K187" s="173"/>
      <c r="L187" s="173"/>
      <c r="M187" s="11"/>
      <c r="N187" s="173"/>
      <c r="O187" s="185"/>
      <c r="P187" s="185"/>
      <c r="Q187" s="185"/>
    </row>
    <row r="188" spans="2:17" x14ac:dyDescent="0.2">
      <c r="B188" s="173"/>
      <c r="C188" s="21"/>
      <c r="D188" s="21"/>
      <c r="E188" s="173"/>
      <c r="F188" s="173"/>
      <c r="G188" s="11"/>
      <c r="H188" s="173"/>
      <c r="I188" s="21"/>
      <c r="J188" s="21"/>
      <c r="K188" s="173"/>
      <c r="L188" s="173"/>
      <c r="M188" s="11"/>
      <c r="N188" s="173"/>
      <c r="O188" s="185"/>
      <c r="P188" s="185"/>
      <c r="Q188" s="185"/>
    </row>
    <row r="189" spans="2:17" x14ac:dyDescent="0.2">
      <c r="B189" s="173"/>
      <c r="C189" s="21"/>
      <c r="D189" s="21"/>
      <c r="E189" s="173"/>
      <c r="F189" s="173"/>
      <c r="G189" s="11"/>
      <c r="H189" s="173"/>
      <c r="I189" s="21"/>
      <c r="J189" s="21"/>
      <c r="K189" s="173"/>
      <c r="L189" s="173"/>
      <c r="M189" s="11"/>
      <c r="N189" s="173"/>
      <c r="O189" s="185"/>
      <c r="P189" s="185"/>
      <c r="Q189" s="185"/>
    </row>
    <row r="190" spans="2:17" x14ac:dyDescent="0.2">
      <c r="B190" s="173"/>
      <c r="C190" s="21"/>
      <c r="D190" s="21"/>
      <c r="E190" s="173"/>
      <c r="F190" s="173"/>
      <c r="G190" s="11"/>
      <c r="H190" s="173"/>
      <c r="I190" s="21"/>
      <c r="J190" s="21"/>
      <c r="K190" s="173"/>
      <c r="L190" s="173"/>
      <c r="M190" s="11"/>
      <c r="N190" s="173"/>
      <c r="O190" s="185"/>
      <c r="P190" s="185"/>
      <c r="Q190" s="185"/>
    </row>
    <row r="191" spans="2:17" x14ac:dyDescent="0.2">
      <c r="B191" s="173"/>
      <c r="C191" s="21"/>
      <c r="D191" s="21"/>
      <c r="E191" s="173"/>
      <c r="F191" s="173"/>
      <c r="G191" s="11"/>
      <c r="H191" s="173"/>
      <c r="I191" s="21"/>
      <c r="J191" s="21"/>
      <c r="K191" s="173"/>
      <c r="L191" s="173"/>
      <c r="M191" s="11"/>
      <c r="N191" s="173"/>
      <c r="O191" s="185"/>
      <c r="P191" s="185"/>
      <c r="Q191" s="185"/>
    </row>
    <row r="192" spans="2:17" x14ac:dyDescent="0.2">
      <c r="B192" s="173"/>
      <c r="C192" s="21"/>
      <c r="D192" s="21"/>
      <c r="E192" s="173"/>
      <c r="F192" s="173"/>
      <c r="G192" s="11"/>
      <c r="H192" s="173"/>
      <c r="I192" s="21"/>
      <c r="J192" s="21"/>
      <c r="K192" s="173"/>
      <c r="L192" s="173"/>
      <c r="M192" s="11"/>
      <c r="N192" s="173"/>
      <c r="O192" s="185"/>
      <c r="P192" s="185"/>
      <c r="Q192" s="185"/>
    </row>
    <row r="193" spans="2:17" x14ac:dyDescent="0.2">
      <c r="B193" s="173"/>
      <c r="C193" s="21"/>
      <c r="D193" s="21"/>
      <c r="E193" s="173"/>
      <c r="F193" s="173"/>
      <c r="G193" s="11"/>
      <c r="H193" s="173"/>
      <c r="I193" s="21"/>
      <c r="J193" s="21"/>
      <c r="K193" s="173"/>
      <c r="L193" s="173"/>
      <c r="M193" s="11"/>
      <c r="N193" s="173"/>
      <c r="O193" s="185"/>
      <c r="P193" s="185"/>
      <c r="Q193" s="185"/>
    </row>
    <row r="194" spans="2:17" x14ac:dyDescent="0.2">
      <c r="B194" s="173"/>
      <c r="C194" s="21"/>
      <c r="D194" s="21"/>
      <c r="E194" s="173"/>
      <c r="F194" s="173"/>
      <c r="G194" s="11"/>
      <c r="H194" s="173"/>
      <c r="I194" s="21"/>
      <c r="J194" s="21"/>
      <c r="K194" s="173"/>
      <c r="L194" s="173"/>
      <c r="M194" s="11"/>
      <c r="N194" s="173"/>
      <c r="O194" s="185"/>
      <c r="P194" s="185"/>
      <c r="Q194" s="185"/>
    </row>
    <row r="195" spans="2:17" x14ac:dyDescent="0.2">
      <c r="B195" s="173"/>
      <c r="C195" s="21"/>
      <c r="D195" s="21"/>
      <c r="E195" s="173"/>
      <c r="F195" s="173"/>
      <c r="G195" s="11"/>
      <c r="H195" s="173"/>
      <c r="I195" s="21"/>
      <c r="J195" s="21"/>
      <c r="K195" s="173"/>
      <c r="L195" s="173"/>
      <c r="M195" s="11"/>
      <c r="N195" s="173"/>
      <c r="O195" s="185"/>
      <c r="P195" s="185"/>
      <c r="Q195" s="185"/>
    </row>
    <row r="196" spans="2:17" x14ac:dyDescent="0.2">
      <c r="B196" s="173"/>
      <c r="C196" s="21"/>
      <c r="D196" s="21"/>
      <c r="E196" s="173"/>
      <c r="F196" s="173"/>
      <c r="G196" s="11"/>
      <c r="H196" s="173"/>
      <c r="I196" s="21"/>
      <c r="J196" s="21"/>
      <c r="K196" s="173"/>
      <c r="L196" s="173"/>
      <c r="M196" s="11"/>
      <c r="N196" s="173"/>
      <c r="O196" s="185"/>
      <c r="P196" s="185"/>
      <c r="Q196" s="185"/>
    </row>
    <row r="197" spans="2:17" x14ac:dyDescent="0.2">
      <c r="B197" s="173"/>
      <c r="C197" s="21"/>
      <c r="D197" s="21"/>
      <c r="E197" s="173"/>
      <c r="F197" s="173"/>
      <c r="G197" s="11"/>
      <c r="H197" s="173"/>
      <c r="I197" s="21"/>
      <c r="J197" s="21"/>
      <c r="K197" s="173"/>
      <c r="L197" s="173"/>
      <c r="M197" s="11"/>
      <c r="N197" s="173"/>
      <c r="O197" s="185"/>
      <c r="P197" s="185"/>
      <c r="Q197" s="185"/>
    </row>
    <row r="198" spans="2:17" x14ac:dyDescent="0.2">
      <c r="B198" s="173"/>
      <c r="C198" s="21"/>
      <c r="D198" s="21"/>
      <c r="E198" s="173"/>
      <c r="F198" s="173"/>
      <c r="G198" s="11"/>
      <c r="H198" s="173"/>
      <c r="I198" s="21"/>
      <c r="J198" s="21"/>
      <c r="K198" s="173"/>
      <c r="L198" s="173"/>
      <c r="M198" s="11"/>
      <c r="N198" s="173"/>
      <c r="O198" s="185"/>
      <c r="P198" s="185"/>
      <c r="Q198" s="185"/>
    </row>
    <row r="199" spans="2:17" x14ac:dyDescent="0.2">
      <c r="B199" s="173"/>
      <c r="C199" s="21"/>
      <c r="D199" s="21"/>
      <c r="E199" s="173"/>
      <c r="F199" s="173"/>
      <c r="G199" s="11"/>
      <c r="H199" s="173"/>
      <c r="I199" s="21"/>
      <c r="J199" s="21"/>
      <c r="K199" s="173"/>
      <c r="L199" s="173"/>
      <c r="M199" s="11"/>
      <c r="N199" s="173"/>
      <c r="O199" s="185"/>
      <c r="P199" s="185"/>
      <c r="Q199" s="185"/>
    </row>
    <row r="200" spans="2:17" x14ac:dyDescent="0.2">
      <c r="B200" s="173"/>
      <c r="C200" s="21"/>
      <c r="D200" s="21"/>
      <c r="E200" s="173"/>
      <c r="F200" s="173"/>
      <c r="G200" s="11"/>
      <c r="H200" s="173"/>
      <c r="I200" s="21"/>
      <c r="J200" s="21"/>
      <c r="K200" s="173"/>
      <c r="L200" s="173"/>
      <c r="M200" s="11"/>
      <c r="N200" s="173"/>
      <c r="O200" s="185"/>
      <c r="P200" s="185"/>
      <c r="Q200" s="185"/>
    </row>
    <row r="201" spans="2:17" x14ac:dyDescent="0.2">
      <c r="B201" s="173"/>
      <c r="C201" s="21"/>
      <c r="D201" s="21"/>
      <c r="E201" s="173"/>
      <c r="F201" s="173"/>
      <c r="G201" s="11"/>
      <c r="H201" s="173"/>
      <c r="I201" s="21"/>
      <c r="J201" s="21"/>
      <c r="K201" s="173"/>
      <c r="L201" s="173"/>
      <c r="M201" s="11"/>
      <c r="N201" s="173"/>
      <c r="O201" s="185"/>
      <c r="P201" s="185"/>
      <c r="Q201" s="185"/>
    </row>
    <row r="202" spans="2:17" x14ac:dyDescent="0.2">
      <c r="B202" s="173"/>
      <c r="C202" s="21"/>
      <c r="D202" s="21"/>
      <c r="E202" s="173"/>
      <c r="F202" s="173"/>
      <c r="G202" s="11"/>
      <c r="H202" s="173"/>
      <c r="I202" s="21"/>
      <c r="J202" s="21"/>
      <c r="K202" s="173"/>
      <c r="L202" s="173"/>
      <c r="M202" s="11"/>
      <c r="N202" s="173"/>
      <c r="O202" s="185"/>
      <c r="P202" s="185"/>
      <c r="Q202" s="185"/>
    </row>
    <row r="203" spans="2:17" x14ac:dyDescent="0.2">
      <c r="B203" s="173"/>
      <c r="C203" s="21"/>
      <c r="D203" s="21"/>
      <c r="E203" s="173"/>
      <c r="F203" s="173"/>
      <c r="G203" s="11"/>
      <c r="H203" s="173"/>
      <c r="I203" s="21"/>
      <c r="J203" s="21"/>
      <c r="K203" s="173"/>
      <c r="L203" s="173"/>
      <c r="M203" s="11"/>
      <c r="N203" s="173"/>
      <c r="O203" s="185"/>
      <c r="P203" s="185"/>
      <c r="Q203" s="185"/>
    </row>
    <row r="204" spans="2:17" x14ac:dyDescent="0.2">
      <c r="B204" s="173"/>
      <c r="C204" s="21"/>
      <c r="D204" s="21"/>
      <c r="E204" s="173"/>
      <c r="F204" s="173"/>
      <c r="G204" s="11"/>
      <c r="H204" s="173"/>
      <c r="I204" s="21"/>
      <c r="J204" s="21"/>
      <c r="K204" s="173"/>
      <c r="L204" s="173"/>
      <c r="M204" s="11"/>
      <c r="N204" s="173"/>
      <c r="O204" s="185"/>
      <c r="P204" s="185"/>
      <c r="Q204" s="185"/>
    </row>
    <row r="205" spans="2:17" x14ac:dyDescent="0.2">
      <c r="B205" s="173"/>
      <c r="C205" s="21"/>
      <c r="D205" s="21"/>
      <c r="E205" s="173"/>
      <c r="F205" s="173"/>
      <c r="G205" s="11"/>
      <c r="H205" s="173"/>
      <c r="I205" s="21"/>
      <c r="J205" s="21"/>
      <c r="K205" s="173"/>
      <c r="L205" s="173"/>
      <c r="M205" s="11"/>
      <c r="N205" s="173"/>
      <c r="O205" s="185"/>
      <c r="P205" s="185"/>
      <c r="Q205" s="185"/>
    </row>
    <row r="206" spans="2:17" x14ac:dyDescent="0.2">
      <c r="B206" s="173"/>
      <c r="C206" s="21"/>
      <c r="D206" s="21"/>
      <c r="E206" s="173"/>
      <c r="F206" s="173"/>
      <c r="G206" s="11"/>
      <c r="H206" s="173"/>
      <c r="I206" s="21"/>
      <c r="J206" s="21"/>
      <c r="K206" s="173"/>
      <c r="L206" s="173"/>
      <c r="M206" s="11"/>
      <c r="N206" s="173"/>
      <c r="O206" s="185"/>
      <c r="P206" s="185"/>
      <c r="Q206" s="185"/>
    </row>
    <row r="207" spans="2:17" x14ac:dyDescent="0.2">
      <c r="B207" s="173"/>
      <c r="C207" s="21"/>
      <c r="D207" s="21"/>
      <c r="E207" s="173"/>
      <c r="F207" s="173"/>
      <c r="G207" s="11"/>
      <c r="H207" s="173"/>
      <c r="I207" s="21"/>
      <c r="J207" s="21"/>
      <c r="K207" s="173"/>
      <c r="L207" s="173"/>
      <c r="M207" s="11"/>
      <c r="N207" s="173"/>
      <c r="O207" s="185"/>
      <c r="P207" s="185"/>
      <c r="Q207" s="185"/>
    </row>
    <row r="208" spans="2:17" x14ac:dyDescent="0.2">
      <c r="B208" s="173"/>
      <c r="C208" s="21"/>
      <c r="D208" s="21"/>
      <c r="E208" s="173"/>
      <c r="F208" s="173"/>
      <c r="G208" s="11"/>
      <c r="H208" s="173"/>
      <c r="I208" s="21"/>
      <c r="J208" s="21"/>
      <c r="K208" s="173"/>
      <c r="L208" s="173"/>
      <c r="M208" s="11"/>
      <c r="N208" s="173"/>
      <c r="O208" s="185"/>
      <c r="P208" s="185"/>
      <c r="Q208" s="185"/>
    </row>
    <row r="209" spans="2:17" x14ac:dyDescent="0.2">
      <c r="B209" s="173"/>
      <c r="C209" s="21"/>
      <c r="D209" s="21"/>
      <c r="E209" s="173"/>
      <c r="F209" s="173"/>
      <c r="G209" s="11"/>
      <c r="H209" s="173"/>
      <c r="I209" s="21"/>
      <c r="J209" s="21"/>
      <c r="K209" s="173"/>
      <c r="L209" s="173"/>
      <c r="M209" s="11"/>
      <c r="N209" s="173"/>
      <c r="O209" s="185"/>
      <c r="P209" s="185"/>
      <c r="Q209" s="185"/>
    </row>
    <row r="210" spans="2:17" x14ac:dyDescent="0.2">
      <c r="B210" s="173"/>
      <c r="C210" s="21"/>
      <c r="D210" s="21"/>
      <c r="E210" s="173"/>
      <c r="F210" s="173"/>
      <c r="G210" s="11"/>
      <c r="H210" s="173"/>
      <c r="I210" s="21"/>
      <c r="J210" s="21"/>
      <c r="K210" s="173"/>
      <c r="L210" s="173"/>
      <c r="M210" s="11"/>
      <c r="N210" s="173"/>
      <c r="O210" s="185"/>
      <c r="P210" s="185"/>
      <c r="Q210" s="185"/>
    </row>
    <row r="211" spans="2:17" x14ac:dyDescent="0.2">
      <c r="B211" s="173"/>
      <c r="C211" s="21"/>
      <c r="D211" s="21"/>
      <c r="E211" s="173"/>
      <c r="F211" s="173"/>
      <c r="G211" s="11"/>
      <c r="H211" s="173"/>
      <c r="I211" s="21"/>
      <c r="J211" s="21"/>
      <c r="K211" s="173"/>
      <c r="L211" s="173"/>
      <c r="M211" s="11"/>
      <c r="N211" s="173"/>
      <c r="O211" s="185"/>
      <c r="P211" s="185"/>
      <c r="Q211" s="185"/>
    </row>
    <row r="212" spans="2:17" x14ac:dyDescent="0.2">
      <c r="B212" s="173"/>
      <c r="C212" s="21"/>
      <c r="D212" s="21"/>
      <c r="E212" s="173"/>
      <c r="F212" s="173"/>
      <c r="G212" s="11"/>
      <c r="H212" s="173"/>
      <c r="I212" s="21"/>
      <c r="J212" s="21"/>
      <c r="K212" s="173"/>
      <c r="L212" s="173"/>
      <c r="M212" s="11"/>
      <c r="N212" s="173"/>
      <c r="O212" s="185"/>
      <c r="P212" s="185"/>
      <c r="Q212" s="185"/>
    </row>
    <row r="213" spans="2:17" x14ac:dyDescent="0.2">
      <c r="B213" s="173"/>
      <c r="C213" s="21"/>
      <c r="D213" s="21"/>
      <c r="E213" s="173"/>
      <c r="F213" s="173"/>
      <c r="G213" s="11"/>
      <c r="H213" s="173"/>
      <c r="I213" s="21"/>
      <c r="J213" s="21"/>
      <c r="K213" s="173"/>
      <c r="L213" s="173"/>
      <c r="M213" s="11"/>
      <c r="N213" s="173"/>
      <c r="O213" s="185"/>
      <c r="P213" s="185"/>
      <c r="Q213" s="185"/>
    </row>
    <row r="214" spans="2:17" x14ac:dyDescent="0.2">
      <c r="B214" s="173"/>
      <c r="C214" s="21"/>
      <c r="D214" s="21"/>
      <c r="E214" s="173"/>
      <c r="F214" s="173"/>
      <c r="G214" s="11"/>
      <c r="H214" s="173"/>
      <c r="I214" s="21"/>
      <c r="J214" s="21"/>
      <c r="K214" s="173"/>
      <c r="L214" s="173"/>
      <c r="M214" s="11"/>
      <c r="N214" s="173"/>
      <c r="O214" s="185"/>
      <c r="P214" s="185"/>
      <c r="Q214" s="185"/>
    </row>
    <row r="215" spans="2:17" x14ac:dyDescent="0.2">
      <c r="B215" s="173"/>
      <c r="C215" s="21"/>
      <c r="D215" s="21"/>
      <c r="E215" s="173"/>
      <c r="F215" s="173"/>
      <c r="G215" s="11"/>
      <c r="H215" s="173"/>
      <c r="I215" s="21"/>
      <c r="J215" s="21"/>
      <c r="K215" s="173"/>
      <c r="L215" s="173"/>
      <c r="M215" s="11"/>
      <c r="N215" s="173"/>
      <c r="O215" s="185"/>
      <c r="P215" s="185"/>
      <c r="Q215" s="185"/>
    </row>
    <row r="216" spans="2:17" x14ac:dyDescent="0.2">
      <c r="B216" s="173"/>
      <c r="C216" s="21"/>
      <c r="D216" s="21"/>
      <c r="E216" s="173"/>
      <c r="F216" s="173"/>
      <c r="G216" s="11"/>
      <c r="H216" s="173"/>
      <c r="I216" s="21"/>
      <c r="J216" s="21"/>
      <c r="K216" s="173"/>
      <c r="L216" s="173"/>
      <c r="M216" s="11"/>
      <c r="N216" s="173"/>
      <c r="O216" s="185"/>
      <c r="P216" s="185"/>
      <c r="Q216" s="185"/>
    </row>
    <row r="217" spans="2:17" x14ac:dyDescent="0.2">
      <c r="B217" s="173"/>
      <c r="C217" s="21"/>
      <c r="D217" s="21"/>
      <c r="E217" s="173"/>
      <c r="F217" s="173"/>
      <c r="G217" s="11"/>
      <c r="H217" s="173"/>
      <c r="I217" s="21"/>
      <c r="J217" s="21"/>
      <c r="K217" s="173"/>
      <c r="L217" s="173"/>
      <c r="M217" s="11"/>
      <c r="N217" s="173"/>
      <c r="O217" s="185"/>
      <c r="P217" s="185"/>
      <c r="Q217" s="185"/>
    </row>
    <row r="218" spans="2:17" x14ac:dyDescent="0.2">
      <c r="B218" s="173"/>
      <c r="C218" s="21"/>
      <c r="D218" s="21"/>
      <c r="E218" s="173"/>
      <c r="F218" s="173"/>
      <c r="G218" s="11"/>
      <c r="H218" s="173"/>
      <c r="I218" s="21"/>
      <c r="J218" s="21"/>
      <c r="K218" s="173"/>
      <c r="L218" s="173"/>
      <c r="M218" s="11"/>
      <c r="N218" s="173"/>
      <c r="O218" s="185"/>
      <c r="P218" s="185"/>
      <c r="Q218" s="185"/>
    </row>
    <row r="219" spans="2:17" x14ac:dyDescent="0.2">
      <c r="B219" s="173"/>
      <c r="C219" s="21"/>
      <c r="D219" s="21"/>
      <c r="E219" s="173"/>
      <c r="F219" s="173"/>
      <c r="G219" s="11"/>
      <c r="H219" s="173"/>
      <c r="I219" s="21"/>
      <c r="J219" s="21"/>
      <c r="K219" s="173"/>
      <c r="L219" s="173"/>
      <c r="M219" s="11"/>
      <c r="N219" s="173"/>
      <c r="O219" s="185"/>
      <c r="P219" s="185"/>
      <c r="Q219" s="185"/>
    </row>
    <row r="220" spans="2:17" x14ac:dyDescent="0.2">
      <c r="B220" s="173"/>
      <c r="C220" s="21"/>
      <c r="D220" s="21"/>
      <c r="E220" s="173"/>
      <c r="F220" s="173"/>
      <c r="G220" s="11"/>
      <c r="H220" s="173"/>
      <c r="I220" s="21"/>
      <c r="J220" s="21"/>
      <c r="K220" s="173"/>
      <c r="L220" s="173"/>
      <c r="M220" s="11"/>
      <c r="N220" s="173"/>
      <c r="O220" s="185"/>
      <c r="P220" s="185"/>
      <c r="Q220" s="185"/>
    </row>
    <row r="221" spans="2:17" x14ac:dyDescent="0.2">
      <c r="B221" s="173"/>
      <c r="C221" s="21"/>
      <c r="D221" s="21"/>
      <c r="E221" s="173"/>
      <c r="F221" s="173"/>
      <c r="G221" s="11"/>
      <c r="H221" s="173"/>
      <c r="I221" s="21"/>
      <c r="J221" s="21"/>
      <c r="K221" s="173"/>
      <c r="L221" s="173"/>
      <c r="M221" s="11"/>
      <c r="N221" s="173"/>
      <c r="O221" s="185"/>
      <c r="P221" s="185"/>
      <c r="Q221" s="185"/>
    </row>
    <row r="222" spans="2:17" x14ac:dyDescent="0.2">
      <c r="B222" s="173"/>
      <c r="C222" s="21"/>
      <c r="D222" s="21"/>
      <c r="E222" s="173"/>
      <c r="F222" s="173"/>
      <c r="G222" s="11"/>
      <c r="H222" s="173"/>
      <c r="I222" s="21"/>
      <c r="J222" s="21"/>
      <c r="K222" s="173"/>
      <c r="L222" s="173"/>
      <c r="M222" s="11"/>
      <c r="N222" s="173"/>
      <c r="O222" s="185"/>
      <c r="P222" s="185"/>
      <c r="Q222" s="185"/>
    </row>
    <row r="223" spans="2:17" x14ac:dyDescent="0.2">
      <c r="B223" s="173"/>
      <c r="C223" s="21"/>
      <c r="D223" s="21"/>
      <c r="E223" s="173"/>
      <c r="F223" s="173"/>
      <c r="G223" s="11"/>
      <c r="H223" s="173"/>
      <c r="I223" s="21"/>
      <c r="J223" s="21"/>
      <c r="K223" s="173"/>
      <c r="L223" s="173"/>
      <c r="M223" s="11"/>
      <c r="N223" s="173"/>
      <c r="O223" s="185"/>
      <c r="P223" s="185"/>
      <c r="Q223" s="185"/>
    </row>
    <row r="224" spans="2:17" x14ac:dyDescent="0.2">
      <c r="B224" s="173"/>
      <c r="C224" s="21"/>
      <c r="D224" s="21"/>
      <c r="E224" s="173"/>
      <c r="F224" s="173"/>
      <c r="G224" s="11"/>
      <c r="H224" s="173"/>
      <c r="I224" s="21"/>
      <c r="J224" s="21"/>
      <c r="K224" s="173"/>
      <c r="L224" s="173"/>
      <c r="M224" s="11"/>
      <c r="N224" s="173"/>
      <c r="O224" s="185"/>
      <c r="P224" s="185"/>
      <c r="Q224" s="185"/>
    </row>
    <row r="225" spans="2:17" x14ac:dyDescent="0.2">
      <c r="B225" s="173"/>
      <c r="C225" s="21"/>
      <c r="D225" s="21"/>
      <c r="E225" s="173"/>
      <c r="F225" s="173"/>
      <c r="G225" s="11"/>
      <c r="H225" s="173"/>
      <c r="I225" s="21"/>
      <c r="J225" s="21"/>
      <c r="K225" s="173"/>
      <c r="L225" s="173"/>
      <c r="M225" s="11"/>
      <c r="N225" s="173"/>
      <c r="O225" s="185"/>
      <c r="P225" s="185"/>
      <c r="Q225" s="185"/>
    </row>
    <row r="226" spans="2:17" x14ac:dyDescent="0.2">
      <c r="B226" s="173"/>
      <c r="C226" s="21"/>
      <c r="D226" s="21"/>
      <c r="E226" s="173"/>
      <c r="F226" s="173"/>
      <c r="G226" s="11"/>
      <c r="H226" s="173"/>
      <c r="I226" s="21"/>
      <c r="J226" s="21"/>
      <c r="K226" s="173"/>
      <c r="L226" s="173"/>
      <c r="M226" s="11"/>
      <c r="N226" s="173"/>
      <c r="O226" s="185"/>
      <c r="P226" s="185"/>
      <c r="Q226" s="185"/>
    </row>
    <row r="227" spans="2:17" x14ac:dyDescent="0.2">
      <c r="B227" s="173"/>
      <c r="C227" s="21"/>
      <c r="D227" s="21"/>
      <c r="E227" s="173"/>
      <c r="F227" s="173"/>
      <c r="G227" s="11"/>
      <c r="H227" s="173"/>
      <c r="I227" s="21"/>
      <c r="J227" s="21"/>
      <c r="K227" s="173"/>
      <c r="L227" s="173"/>
      <c r="M227" s="11"/>
      <c r="N227" s="173"/>
      <c r="O227" s="185"/>
      <c r="P227" s="185"/>
      <c r="Q227" s="185"/>
    </row>
    <row r="228" spans="2:17" x14ac:dyDescent="0.2">
      <c r="B228" s="173"/>
      <c r="C228" s="21"/>
      <c r="D228" s="21"/>
      <c r="E228" s="173"/>
      <c r="F228" s="173"/>
      <c r="G228" s="11"/>
      <c r="H228" s="173"/>
      <c r="I228" s="21"/>
      <c r="J228" s="21"/>
      <c r="K228" s="173"/>
      <c r="L228" s="173"/>
      <c r="M228" s="11"/>
      <c r="N228" s="173"/>
      <c r="O228" s="185"/>
      <c r="P228" s="185"/>
      <c r="Q228" s="185"/>
    </row>
    <row r="229" spans="2:17" x14ac:dyDescent="0.2">
      <c r="B229" s="173"/>
      <c r="C229" s="21"/>
      <c r="D229" s="21"/>
      <c r="E229" s="173"/>
      <c r="F229" s="173"/>
      <c r="G229" s="11"/>
      <c r="H229" s="173"/>
      <c r="I229" s="21"/>
      <c r="J229" s="21"/>
      <c r="K229" s="173"/>
      <c r="L229" s="173"/>
      <c r="M229" s="11"/>
      <c r="N229" s="173"/>
      <c r="O229" s="185"/>
      <c r="P229" s="185"/>
      <c r="Q229" s="185"/>
    </row>
    <row r="230" spans="2:17" x14ac:dyDescent="0.2">
      <c r="B230" s="173"/>
      <c r="C230" s="21"/>
      <c r="D230" s="21"/>
      <c r="E230" s="173"/>
      <c r="F230" s="173"/>
      <c r="G230" s="11"/>
      <c r="H230" s="173"/>
      <c r="I230" s="21"/>
      <c r="J230" s="21"/>
      <c r="K230" s="173"/>
      <c r="L230" s="173"/>
      <c r="M230" s="11"/>
      <c r="N230" s="173"/>
      <c r="O230" s="185"/>
      <c r="P230" s="185"/>
      <c r="Q230" s="185"/>
    </row>
    <row r="231" spans="2:17" x14ac:dyDescent="0.2">
      <c r="B231" s="173"/>
      <c r="C231" s="21"/>
      <c r="D231" s="21"/>
      <c r="E231" s="173"/>
      <c r="F231" s="173"/>
      <c r="G231" s="11"/>
      <c r="H231" s="173"/>
      <c r="I231" s="21"/>
      <c r="J231" s="21"/>
      <c r="K231" s="173"/>
      <c r="L231" s="173"/>
      <c r="M231" s="11"/>
      <c r="N231" s="173"/>
      <c r="O231" s="185"/>
      <c r="P231" s="185"/>
      <c r="Q231" s="185"/>
    </row>
    <row r="232" spans="2:17" x14ac:dyDescent="0.2">
      <c r="B232" s="173"/>
      <c r="C232" s="21"/>
      <c r="D232" s="21"/>
      <c r="E232" s="173"/>
      <c r="F232" s="173"/>
      <c r="G232" s="11"/>
      <c r="H232" s="173"/>
      <c r="I232" s="21"/>
      <c r="J232" s="21"/>
      <c r="K232" s="173"/>
      <c r="L232" s="173"/>
      <c r="M232" s="11"/>
      <c r="N232" s="173"/>
      <c r="O232" s="185"/>
      <c r="P232" s="185"/>
      <c r="Q232" s="185"/>
    </row>
    <row r="233" spans="2:17" x14ac:dyDescent="0.2">
      <c r="B233" s="173"/>
      <c r="C233" s="21"/>
      <c r="D233" s="21"/>
      <c r="E233" s="173"/>
      <c r="F233" s="173"/>
      <c r="G233" s="11"/>
      <c r="H233" s="173"/>
      <c r="I233" s="21"/>
      <c r="J233" s="21"/>
      <c r="K233" s="173"/>
      <c r="L233" s="173"/>
      <c r="M233" s="11"/>
      <c r="N233" s="173"/>
      <c r="O233" s="185"/>
      <c r="P233" s="185"/>
      <c r="Q233" s="185"/>
    </row>
    <row r="234" spans="2:17" x14ac:dyDescent="0.2">
      <c r="B234" s="173"/>
      <c r="C234" s="21"/>
      <c r="D234" s="21"/>
      <c r="E234" s="173"/>
      <c r="F234" s="173"/>
      <c r="G234" s="11"/>
      <c r="H234" s="173"/>
      <c r="I234" s="21"/>
      <c r="J234" s="21"/>
      <c r="K234" s="173"/>
      <c r="L234" s="173"/>
      <c r="M234" s="11"/>
      <c r="N234" s="173"/>
      <c r="O234" s="185"/>
      <c r="P234" s="185"/>
      <c r="Q234" s="185"/>
    </row>
    <row r="235" spans="2:17" x14ac:dyDescent="0.2">
      <c r="B235" s="173"/>
      <c r="C235" s="21"/>
      <c r="D235" s="21"/>
      <c r="E235" s="173"/>
      <c r="F235" s="173"/>
      <c r="G235" s="11"/>
      <c r="H235" s="173"/>
      <c r="I235" s="21"/>
      <c r="J235" s="21"/>
      <c r="K235" s="173"/>
      <c r="L235" s="173"/>
      <c r="M235" s="11"/>
      <c r="N235" s="173"/>
      <c r="O235" s="185"/>
      <c r="P235" s="185"/>
      <c r="Q235" s="185"/>
    </row>
    <row r="236" spans="2:17" x14ac:dyDescent="0.2">
      <c r="B236" s="173"/>
      <c r="C236" s="21"/>
      <c r="D236" s="21"/>
      <c r="E236" s="173"/>
      <c r="F236" s="173"/>
      <c r="G236" s="11"/>
      <c r="H236" s="173"/>
      <c r="I236" s="21"/>
      <c r="J236" s="21"/>
      <c r="K236" s="173"/>
      <c r="L236" s="173"/>
      <c r="M236" s="11"/>
      <c r="N236" s="173"/>
      <c r="O236" s="185"/>
      <c r="P236" s="185"/>
      <c r="Q236" s="185"/>
    </row>
    <row r="237" spans="2:17" x14ac:dyDescent="0.2">
      <c r="B237" s="173"/>
      <c r="C237" s="21"/>
      <c r="D237" s="21"/>
      <c r="E237" s="173"/>
      <c r="F237" s="173"/>
      <c r="G237" s="11"/>
      <c r="H237" s="173"/>
      <c r="I237" s="21"/>
      <c r="J237" s="21"/>
      <c r="K237" s="173"/>
      <c r="L237" s="173"/>
      <c r="M237" s="11"/>
      <c r="N237" s="173"/>
      <c r="O237" s="185"/>
      <c r="P237" s="185"/>
      <c r="Q237" s="185"/>
    </row>
    <row r="238" spans="2:17" x14ac:dyDescent="0.2">
      <c r="B238" s="173"/>
      <c r="C238" s="21"/>
      <c r="D238" s="21"/>
      <c r="E238" s="173"/>
      <c r="F238" s="173"/>
      <c r="G238" s="11"/>
      <c r="H238" s="173"/>
      <c r="I238" s="21"/>
      <c r="J238" s="21"/>
      <c r="K238" s="173"/>
      <c r="L238" s="173"/>
      <c r="M238" s="11"/>
      <c r="N238" s="173"/>
      <c r="O238" s="185"/>
      <c r="P238" s="185"/>
      <c r="Q238" s="185"/>
    </row>
    <row r="239" spans="2:17" x14ac:dyDescent="0.2">
      <c r="B239" s="173"/>
      <c r="C239" s="21"/>
      <c r="D239" s="21"/>
      <c r="E239" s="173"/>
      <c r="F239" s="173"/>
      <c r="G239" s="11"/>
      <c r="H239" s="173"/>
      <c r="I239" s="21"/>
      <c r="J239" s="21"/>
      <c r="K239" s="173"/>
      <c r="L239" s="173"/>
      <c r="M239" s="11"/>
      <c r="N239" s="173"/>
      <c r="O239" s="185"/>
      <c r="P239" s="185"/>
      <c r="Q239" s="185"/>
    </row>
    <row r="240" spans="2:17" x14ac:dyDescent="0.2">
      <c r="B240" s="173"/>
      <c r="C240" s="21"/>
      <c r="D240" s="21"/>
      <c r="E240" s="173"/>
      <c r="F240" s="173"/>
      <c r="G240" s="11"/>
      <c r="H240" s="173"/>
      <c r="I240" s="21"/>
      <c r="J240" s="21"/>
      <c r="K240" s="173"/>
      <c r="L240" s="173"/>
      <c r="M240" s="11"/>
      <c r="N240" s="173"/>
      <c r="O240" s="185"/>
      <c r="P240" s="185"/>
      <c r="Q240" s="185"/>
    </row>
    <row r="241" spans="2:17" x14ac:dyDescent="0.2">
      <c r="B241" s="173"/>
      <c r="C241" s="21"/>
      <c r="D241" s="21"/>
      <c r="E241" s="173"/>
      <c r="F241" s="173"/>
      <c r="G241" s="11"/>
      <c r="H241" s="173"/>
      <c r="I241" s="21"/>
      <c r="J241" s="21"/>
      <c r="K241" s="173"/>
      <c r="L241" s="173"/>
      <c r="M241" s="11"/>
      <c r="N241" s="173"/>
      <c r="O241" s="185"/>
      <c r="P241" s="185"/>
      <c r="Q241" s="185"/>
    </row>
    <row r="242" spans="2:17" x14ac:dyDescent="0.2">
      <c r="B242" s="173"/>
      <c r="C242" s="21"/>
      <c r="D242" s="21"/>
      <c r="E242" s="173"/>
      <c r="F242" s="173"/>
      <c r="G242" s="11"/>
      <c r="H242" s="173"/>
      <c r="I242" s="21"/>
      <c r="J242" s="21"/>
      <c r="K242" s="173"/>
      <c r="L242" s="173"/>
      <c r="M242" s="11"/>
      <c r="N242" s="173"/>
      <c r="O242" s="185"/>
      <c r="P242" s="185"/>
      <c r="Q242" s="185"/>
    </row>
    <row r="243" spans="2:17" x14ac:dyDescent="0.2">
      <c r="B243" s="173"/>
      <c r="C243" s="21"/>
      <c r="D243" s="21"/>
      <c r="E243" s="173"/>
      <c r="F243" s="173"/>
      <c r="G243" s="11"/>
      <c r="H243" s="173"/>
      <c r="I243" s="21"/>
      <c r="J243" s="21"/>
      <c r="K243" s="173"/>
      <c r="L243" s="173"/>
      <c r="M243" s="11"/>
      <c r="N243" s="173"/>
      <c r="O243" s="185"/>
      <c r="P243" s="185"/>
      <c r="Q243" s="18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outlineLevelRow="1" x14ac:dyDescent="0.2"/>
  <cols>
    <col min="1" max="1" width="63.28515625" style="169" bestFit="1" customWidth="1"/>
    <col min="2" max="2" width="12.7109375" style="149" bestFit="1" customWidth="1"/>
    <col min="3" max="4" width="12.42578125" style="242" bestFit="1" customWidth="1"/>
    <col min="5" max="5" width="13.42578125" style="149" bestFit="1" customWidth="1"/>
    <col min="6" max="6" width="14.42578125" style="149" bestFit="1" customWidth="1"/>
    <col min="7" max="7" width="10.7109375" style="232" bestFit="1" customWidth="1"/>
    <col min="8" max="8" width="12.7109375" style="149" bestFit="1" customWidth="1"/>
    <col min="9" max="10" width="12.42578125" style="242" bestFit="1" customWidth="1"/>
    <col min="11" max="12" width="14.42578125" style="149" bestFit="1" customWidth="1"/>
    <col min="13" max="13" width="10.7109375" style="232" bestFit="1" customWidth="1"/>
    <col min="14" max="14" width="16.140625" style="149" bestFit="1" customWidth="1"/>
    <col min="15" max="16384" width="9.140625" style="169"/>
  </cols>
  <sheetData>
    <row r="2" spans="1:19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B4" s="125"/>
      <c r="C4" s="208"/>
      <c r="D4" s="208"/>
      <c r="E4" s="125"/>
      <c r="F4" s="125"/>
      <c r="G4" s="193"/>
      <c r="H4" s="125"/>
      <c r="I4" s="208"/>
      <c r="J4" s="208"/>
      <c r="K4" s="125"/>
      <c r="L4" s="125"/>
      <c r="M4" s="193"/>
      <c r="N4" s="125" t="s">
        <v>149</v>
      </c>
    </row>
    <row r="5" spans="1:19" s="65" customFormat="1" x14ac:dyDescent="0.2">
      <c r="A5" s="51"/>
      <c r="B5" s="264">
        <v>42004</v>
      </c>
      <c r="C5" s="265"/>
      <c r="D5" s="265"/>
      <c r="E5" s="265"/>
      <c r="F5" s="265"/>
      <c r="G5" s="266"/>
      <c r="H5" s="264">
        <v>42308</v>
      </c>
      <c r="I5" s="265"/>
      <c r="J5" s="265"/>
      <c r="K5" s="265"/>
      <c r="L5" s="265"/>
      <c r="M5" s="266"/>
      <c r="N5" s="100"/>
    </row>
    <row r="6" spans="1:19" s="126" customFormat="1" x14ac:dyDescent="0.2">
      <c r="A6" s="148"/>
      <c r="B6" s="133" t="s">
        <v>6</v>
      </c>
      <c r="C6" s="220" t="s">
        <v>163</v>
      </c>
      <c r="D6" s="220" t="s">
        <v>180</v>
      </c>
      <c r="E6" s="133" t="s">
        <v>155</v>
      </c>
      <c r="F6" s="133" t="s">
        <v>158</v>
      </c>
      <c r="G6" s="209" t="s">
        <v>171</v>
      </c>
      <c r="H6" s="133" t="s">
        <v>6</v>
      </c>
      <c r="I6" s="220" t="s">
        <v>163</v>
      </c>
      <c r="J6" s="220" t="s">
        <v>180</v>
      </c>
      <c r="K6" s="133" t="s">
        <v>155</v>
      </c>
      <c r="L6" s="133" t="s">
        <v>158</v>
      </c>
      <c r="M6" s="209" t="s">
        <v>171</v>
      </c>
      <c r="N6" s="133" t="s">
        <v>63</v>
      </c>
    </row>
    <row r="7" spans="1:19" s="158" customFormat="1" ht="15" x14ac:dyDescent="0.2">
      <c r="A7" s="172" t="s">
        <v>139</v>
      </c>
      <c r="B7" s="69"/>
      <c r="C7" s="145"/>
      <c r="D7" s="145"/>
      <c r="E7" s="69">
        <f t="shared" ref="E7:G7" si="0">SUM(E8:E24)</f>
        <v>69811891.517990008</v>
      </c>
      <c r="F7" s="69">
        <f t="shared" si="0"/>
        <v>1100832720.8613503</v>
      </c>
      <c r="G7" s="137">
        <f t="shared" si="0"/>
        <v>1.0000010000000001</v>
      </c>
      <c r="H7" s="69"/>
      <c r="I7" s="145"/>
      <c r="J7" s="145"/>
      <c r="K7" s="69">
        <f t="shared" ref="K7:N7" si="1">SUM(K8:K24)</f>
        <v>69342423.118189991</v>
      </c>
      <c r="L7" s="69">
        <f t="shared" si="1"/>
        <v>1588217818.9628499</v>
      </c>
      <c r="M7" s="137">
        <f t="shared" si="1"/>
        <v>1</v>
      </c>
      <c r="N7" s="69">
        <f t="shared" si="1"/>
        <v>-8.009543549236664E-18</v>
      </c>
    </row>
    <row r="8" spans="1:19" s="244" customFormat="1" x14ac:dyDescent="0.2">
      <c r="A8" s="82" t="s">
        <v>113</v>
      </c>
      <c r="B8" s="207">
        <v>31331404.432379998</v>
      </c>
      <c r="C8" s="97">
        <v>1</v>
      </c>
      <c r="D8" s="97">
        <v>15.768556</v>
      </c>
      <c r="E8" s="207">
        <v>31331404.432379998</v>
      </c>
      <c r="F8" s="207">
        <v>494051005.35066003</v>
      </c>
      <c r="G8" s="89">
        <v>0.44879799999999997</v>
      </c>
      <c r="H8" s="207">
        <v>31268378.417610001</v>
      </c>
      <c r="I8" s="97">
        <v>1</v>
      </c>
      <c r="J8" s="97">
        <v>22.903984999999999</v>
      </c>
      <c r="K8" s="207">
        <v>31268378.417610001</v>
      </c>
      <c r="L8" s="207">
        <v>716170470.25130999</v>
      </c>
      <c r="M8" s="89">
        <v>0.45092700000000002</v>
      </c>
      <c r="N8" s="207">
        <v>2.1299999999999999E-3</v>
      </c>
    </row>
    <row r="9" spans="1:19" x14ac:dyDescent="0.2">
      <c r="A9" s="233" t="s">
        <v>4</v>
      </c>
      <c r="B9" s="129">
        <v>3044221.83115</v>
      </c>
      <c r="C9" s="217">
        <v>1.2197</v>
      </c>
      <c r="D9" s="217">
        <v>19.232907999999998</v>
      </c>
      <c r="E9" s="129">
        <v>3713037.4151099999</v>
      </c>
      <c r="F9" s="129">
        <v>58549238.410099998</v>
      </c>
      <c r="G9" s="202">
        <v>5.3185999999999997E-2</v>
      </c>
      <c r="H9" s="129">
        <v>4114213.1462900001</v>
      </c>
      <c r="I9" s="217">
        <v>1.093</v>
      </c>
      <c r="J9" s="217">
        <v>25.034056</v>
      </c>
      <c r="K9" s="129">
        <v>4496835.0398800001</v>
      </c>
      <c r="L9" s="129">
        <v>102995442.30016001</v>
      </c>
      <c r="M9" s="202">
        <v>6.4850000000000005E-2</v>
      </c>
      <c r="N9" s="129">
        <v>1.1663E-2</v>
      </c>
      <c r="O9" s="185"/>
      <c r="P9" s="185"/>
      <c r="Q9" s="185"/>
    </row>
    <row r="10" spans="1:19" x14ac:dyDescent="0.2">
      <c r="A10" s="233" t="s">
        <v>148</v>
      </c>
      <c r="B10" s="129">
        <v>200000</v>
      </c>
      <c r="C10" s="217">
        <v>0.85997299999999999</v>
      </c>
      <c r="D10" s="217">
        <v>13.560536000000001</v>
      </c>
      <c r="E10" s="129">
        <v>171994.64554999999</v>
      </c>
      <c r="F10" s="129">
        <v>2712107.2</v>
      </c>
      <c r="G10" s="202">
        <v>2.464E-3</v>
      </c>
      <c r="H10" s="129">
        <v>400000</v>
      </c>
      <c r="I10" s="217">
        <v>0.75844800000000001</v>
      </c>
      <c r="J10" s="217">
        <v>17.371490999999999</v>
      </c>
      <c r="K10" s="129">
        <v>303379.3639</v>
      </c>
      <c r="L10" s="129">
        <v>6948596.4000000004</v>
      </c>
      <c r="M10" s="202">
        <v>4.3750000000000004E-3</v>
      </c>
      <c r="N10" s="129">
        <v>1.9109999999999999E-3</v>
      </c>
      <c r="O10" s="185"/>
      <c r="P10" s="185"/>
      <c r="Q10" s="185"/>
    </row>
    <row r="11" spans="1:19" x14ac:dyDescent="0.2">
      <c r="A11" s="233" t="s">
        <v>17</v>
      </c>
      <c r="B11" s="129">
        <v>5250863.4069999997</v>
      </c>
      <c r="C11" s="217">
        <v>1.4488049999999999</v>
      </c>
      <c r="D11" s="217">
        <v>22.845562999999999</v>
      </c>
      <c r="E11" s="129">
        <v>7607477.23312</v>
      </c>
      <c r="F11" s="129">
        <v>119958930.76902001</v>
      </c>
      <c r="G11" s="202">
        <v>0.108971</v>
      </c>
      <c r="H11" s="129">
        <v>9135213.4069999997</v>
      </c>
      <c r="I11" s="217">
        <v>1.3968739999999999</v>
      </c>
      <c r="J11" s="217">
        <v>31.993988999999999</v>
      </c>
      <c r="K11" s="129">
        <v>12760745.22648</v>
      </c>
      <c r="L11" s="129">
        <v>292271917.25621998</v>
      </c>
      <c r="M11" s="202">
        <v>0.18402499999999999</v>
      </c>
      <c r="N11" s="129">
        <v>7.5053999999999996E-2</v>
      </c>
      <c r="O11" s="185"/>
      <c r="P11" s="185"/>
      <c r="Q11" s="185"/>
    </row>
    <row r="12" spans="1:19" x14ac:dyDescent="0.2">
      <c r="A12" s="233" t="s">
        <v>18</v>
      </c>
      <c r="B12" s="129">
        <v>421754119.63516998</v>
      </c>
      <c r="C12" s="217">
        <v>6.3417000000000001E-2</v>
      </c>
      <c r="D12" s="217">
        <v>1</v>
      </c>
      <c r="E12" s="129">
        <v>26746527.687180001</v>
      </c>
      <c r="F12" s="129">
        <v>421754119.63516998</v>
      </c>
      <c r="G12" s="202">
        <v>0.38312299999999999</v>
      </c>
      <c r="H12" s="129">
        <v>464502778.78626001</v>
      </c>
      <c r="I12" s="217">
        <v>4.3660999999999998E-2</v>
      </c>
      <c r="J12" s="217">
        <v>1</v>
      </c>
      <c r="K12" s="129">
        <v>20280434.98917</v>
      </c>
      <c r="L12" s="129">
        <v>464502778.78626001</v>
      </c>
      <c r="M12" s="202">
        <v>0.29246800000000001</v>
      </c>
      <c r="N12" s="129">
        <v>-9.0654999999999999E-2</v>
      </c>
      <c r="O12" s="185"/>
      <c r="P12" s="185"/>
      <c r="Q12" s="185"/>
    </row>
    <row r="13" spans="1:19" x14ac:dyDescent="0.2">
      <c r="A13" s="233" t="s">
        <v>92</v>
      </c>
      <c r="B13" s="129">
        <v>29092000</v>
      </c>
      <c r="C13" s="217">
        <v>8.3000000000000001E-3</v>
      </c>
      <c r="D13" s="217">
        <v>0.13087199999999999</v>
      </c>
      <c r="E13" s="129">
        <v>241450.10464999999</v>
      </c>
      <c r="F13" s="129">
        <v>3807319.4964000001</v>
      </c>
      <c r="G13" s="202">
        <v>3.4589999999999998E-3</v>
      </c>
      <c r="H13" s="129">
        <v>28160662</v>
      </c>
      <c r="I13" s="217">
        <v>8.2620000000000002E-3</v>
      </c>
      <c r="J13" s="217">
        <v>0.189222</v>
      </c>
      <c r="K13" s="129">
        <v>232650.08115000001</v>
      </c>
      <c r="L13" s="129">
        <v>5328613.9688999997</v>
      </c>
      <c r="M13" s="202">
        <v>3.3549999999999999E-3</v>
      </c>
      <c r="N13" s="129">
        <v>-1.03E-4</v>
      </c>
      <c r="O13" s="185"/>
      <c r="P13" s="185"/>
      <c r="Q13" s="185"/>
    </row>
    <row r="14" spans="1:19" x14ac:dyDescent="0.2">
      <c r="B14" s="173"/>
      <c r="C14" s="21"/>
      <c r="D14" s="21"/>
      <c r="E14" s="173"/>
      <c r="F14" s="173"/>
      <c r="G14" s="11"/>
      <c r="H14" s="173"/>
      <c r="I14" s="21"/>
      <c r="J14" s="21"/>
      <c r="K14" s="173"/>
      <c r="L14" s="173"/>
      <c r="M14" s="11"/>
      <c r="N14" s="173"/>
      <c r="O14" s="185"/>
      <c r="P14" s="185"/>
      <c r="Q14" s="185"/>
    </row>
    <row r="15" spans="1:19" x14ac:dyDescent="0.2">
      <c r="B15" s="173"/>
      <c r="C15" s="21"/>
      <c r="D15" s="21"/>
      <c r="E15" s="173"/>
      <c r="F15" s="173"/>
      <c r="G15" s="11"/>
      <c r="H15" s="173"/>
      <c r="I15" s="21"/>
      <c r="J15" s="21"/>
      <c r="K15" s="173"/>
      <c r="L15" s="173"/>
      <c r="M15" s="11"/>
      <c r="N15" s="173"/>
      <c r="O15" s="185"/>
      <c r="P15" s="185"/>
      <c r="Q15" s="185"/>
    </row>
    <row r="16" spans="1:19" x14ac:dyDescent="0.2">
      <c r="B16" s="173"/>
      <c r="C16" s="21"/>
      <c r="D16" s="21"/>
      <c r="E16" s="173"/>
      <c r="F16" s="173"/>
      <c r="G16" s="11"/>
      <c r="H16" s="173"/>
      <c r="I16" s="21"/>
      <c r="J16" s="21"/>
      <c r="K16" s="173"/>
      <c r="L16" s="173"/>
      <c r="M16" s="11"/>
      <c r="N16" s="173"/>
      <c r="O16" s="185"/>
      <c r="P16" s="185"/>
      <c r="Q16" s="185"/>
    </row>
    <row r="17" spans="1:19" x14ac:dyDescent="0.2">
      <c r="B17" s="173"/>
      <c r="C17" s="21"/>
      <c r="D17" s="21"/>
      <c r="E17" s="173"/>
      <c r="F17" s="173"/>
      <c r="G17" s="11"/>
      <c r="H17" s="173"/>
      <c r="I17" s="21"/>
      <c r="J17" s="21"/>
      <c r="K17" s="173"/>
      <c r="L17" s="173"/>
      <c r="M17" s="11"/>
      <c r="N17" s="173"/>
      <c r="O17" s="185"/>
      <c r="P17" s="185"/>
      <c r="Q17" s="185"/>
    </row>
    <row r="18" spans="1:19" x14ac:dyDescent="0.2">
      <c r="B18" s="173"/>
      <c r="C18" s="21"/>
      <c r="D18" s="21"/>
      <c r="E18" s="173"/>
      <c r="F18" s="173"/>
      <c r="G18" s="11"/>
      <c r="H18" s="173"/>
      <c r="I18" s="21"/>
      <c r="J18" s="21"/>
      <c r="K18" s="173"/>
      <c r="L18" s="173"/>
      <c r="M18" s="11"/>
      <c r="N18" s="173"/>
      <c r="O18" s="185"/>
      <c r="P18" s="185"/>
      <c r="Q18" s="185"/>
    </row>
    <row r="19" spans="1:19" x14ac:dyDescent="0.2">
      <c r="B19" s="173"/>
      <c r="C19" s="21"/>
      <c r="D19" s="21"/>
      <c r="E19" s="173"/>
      <c r="F19" s="173"/>
      <c r="G19" s="11"/>
      <c r="H19" s="173"/>
      <c r="I19" s="21"/>
      <c r="J19" s="21"/>
      <c r="K19" s="173"/>
      <c r="L19" s="173"/>
      <c r="M19" s="11"/>
      <c r="N19" s="173"/>
      <c r="O19" s="185"/>
      <c r="P19" s="185"/>
      <c r="Q19" s="185"/>
    </row>
    <row r="20" spans="1:19" x14ac:dyDescent="0.2">
      <c r="B20" s="173"/>
      <c r="C20" s="21"/>
      <c r="D20" s="21"/>
      <c r="E20" s="173"/>
      <c r="F20" s="173"/>
      <c r="G20" s="11"/>
      <c r="H20" s="173"/>
      <c r="I20" s="21"/>
      <c r="J20" s="21"/>
      <c r="K20" s="173"/>
      <c r="L20" s="173"/>
      <c r="M20" s="11"/>
      <c r="N20" s="173"/>
      <c r="O20" s="185"/>
      <c r="P20" s="185"/>
      <c r="Q20" s="185"/>
    </row>
    <row r="21" spans="1:19" x14ac:dyDescent="0.2">
      <c r="B21" s="173"/>
      <c r="C21" s="21"/>
      <c r="D21" s="21"/>
      <c r="E21" s="173"/>
      <c r="F21" s="173"/>
      <c r="G21" s="11"/>
      <c r="H21" s="173"/>
      <c r="I21" s="21"/>
      <c r="J21" s="21"/>
      <c r="K21" s="173"/>
      <c r="L21" s="173"/>
      <c r="M21" s="11"/>
      <c r="N21" s="173"/>
      <c r="O21" s="185"/>
      <c r="P21" s="185"/>
      <c r="Q21" s="185"/>
    </row>
    <row r="22" spans="1:19" x14ac:dyDescent="0.2">
      <c r="B22" s="173"/>
      <c r="C22" s="21"/>
      <c r="D22" s="21"/>
      <c r="E22" s="173"/>
      <c r="F22" s="173"/>
      <c r="G22" s="11"/>
      <c r="H22" s="173"/>
      <c r="I22" s="21"/>
      <c r="J22" s="21"/>
      <c r="K22" s="173"/>
      <c r="L22" s="173"/>
      <c r="M22" s="11"/>
      <c r="N22" s="173"/>
      <c r="O22" s="185"/>
      <c r="P22" s="185"/>
      <c r="Q22" s="185"/>
    </row>
    <row r="23" spans="1:19" x14ac:dyDescent="0.2">
      <c r="B23" s="173"/>
      <c r="C23" s="21"/>
      <c r="D23" s="21"/>
      <c r="E23" s="173"/>
      <c r="F23" s="173"/>
      <c r="G23" s="11"/>
      <c r="H23" s="173"/>
      <c r="I23" s="21"/>
      <c r="J23" s="21"/>
      <c r="K23" s="173"/>
      <c r="L23" s="173"/>
      <c r="M23" s="11"/>
      <c r="N23" s="125" t="s">
        <v>149</v>
      </c>
      <c r="O23" s="185"/>
      <c r="P23" s="185"/>
      <c r="Q23" s="185"/>
    </row>
    <row r="24" spans="1:19" x14ac:dyDescent="0.2">
      <c r="A24" s="51"/>
      <c r="B24" s="261">
        <v>42004</v>
      </c>
      <c r="C24" s="262"/>
      <c r="D24" s="262"/>
      <c r="E24" s="262"/>
      <c r="F24" s="262"/>
      <c r="G24" s="263"/>
      <c r="H24" s="261">
        <v>42308</v>
      </c>
      <c r="I24" s="262"/>
      <c r="J24" s="262"/>
      <c r="K24" s="262"/>
      <c r="L24" s="262"/>
      <c r="M24" s="263"/>
      <c r="N24" s="100"/>
      <c r="O24" s="65"/>
      <c r="P24" s="65"/>
      <c r="Q24" s="65"/>
      <c r="R24" s="65"/>
      <c r="S24" s="65"/>
    </row>
    <row r="25" spans="1:19" s="178" customFormat="1" x14ac:dyDescent="0.2">
      <c r="A25" s="39"/>
      <c r="B25" s="212" t="s">
        <v>6</v>
      </c>
      <c r="C25" s="52" t="s">
        <v>163</v>
      </c>
      <c r="D25" s="52" t="s">
        <v>180</v>
      </c>
      <c r="E25" s="212" t="s">
        <v>155</v>
      </c>
      <c r="F25" s="212" t="s">
        <v>158</v>
      </c>
      <c r="G25" s="45" t="s">
        <v>171</v>
      </c>
      <c r="H25" s="212" t="s">
        <v>6</v>
      </c>
      <c r="I25" s="52" t="s">
        <v>163</v>
      </c>
      <c r="J25" s="52" t="s">
        <v>180</v>
      </c>
      <c r="K25" s="212" t="s">
        <v>155</v>
      </c>
      <c r="L25" s="212" t="s">
        <v>158</v>
      </c>
      <c r="M25" s="45" t="s">
        <v>171</v>
      </c>
      <c r="N25" s="212" t="s">
        <v>63</v>
      </c>
      <c r="O25" s="198"/>
      <c r="P25" s="198"/>
      <c r="Q25" s="198"/>
    </row>
    <row r="26" spans="1:19" s="225" customFormat="1" ht="15" x14ac:dyDescent="0.25">
      <c r="A26" s="101" t="s">
        <v>139</v>
      </c>
      <c r="B26" s="187">
        <f t="shared" ref="B26:M26" si="2">B$34+B$27</f>
        <v>490672609.30569994</v>
      </c>
      <c r="C26" s="33">
        <f t="shared" si="2"/>
        <v>8.3321170000000002</v>
      </c>
      <c r="D26" s="33">
        <f t="shared" si="2"/>
        <v>131.38546199999999</v>
      </c>
      <c r="E26" s="187">
        <f t="shared" si="2"/>
        <v>69811891.517989993</v>
      </c>
      <c r="F26" s="187">
        <f t="shared" si="2"/>
        <v>1100832720.8613501</v>
      </c>
      <c r="G26" s="27">
        <f t="shared" si="2"/>
        <v>1.0000009999999999</v>
      </c>
      <c r="H26" s="187">
        <f t="shared" si="2"/>
        <v>537581245.75715995</v>
      </c>
      <c r="I26" s="33">
        <f t="shared" si="2"/>
        <v>7.8337800000000009</v>
      </c>
      <c r="J26" s="33">
        <f t="shared" si="2"/>
        <v>179.42477299999999</v>
      </c>
      <c r="K26" s="187">
        <f t="shared" si="2"/>
        <v>69342423.118189991</v>
      </c>
      <c r="L26" s="187">
        <f t="shared" si="2"/>
        <v>1588217818.9628499</v>
      </c>
      <c r="M26" s="27">
        <f t="shared" si="2"/>
        <v>0.99999900000000008</v>
      </c>
      <c r="N26" s="187">
        <v>0</v>
      </c>
      <c r="O26" s="239"/>
      <c r="P26" s="239"/>
      <c r="Q26" s="239"/>
    </row>
    <row r="27" spans="1:19" s="24" customFormat="1" ht="15" x14ac:dyDescent="0.25">
      <c r="A27" s="62" t="s">
        <v>65</v>
      </c>
      <c r="B27" s="190">
        <f t="shared" ref="B27:M27" si="3">SUM(B$28:B$33)</f>
        <v>455530243.79433995</v>
      </c>
      <c r="C27" s="77">
        <f t="shared" si="3"/>
        <v>4.6001950000000003</v>
      </c>
      <c r="D27" s="77">
        <f t="shared" si="3"/>
        <v>72.538434999999993</v>
      </c>
      <c r="E27" s="190">
        <f t="shared" si="3"/>
        <v>60058160.629950002</v>
      </c>
      <c r="F27" s="190">
        <f t="shared" si="3"/>
        <v>947030469.14464998</v>
      </c>
      <c r="G27" s="29">
        <f t="shared" si="3"/>
        <v>0.860286</v>
      </c>
      <c r="H27" s="190">
        <f t="shared" si="3"/>
        <v>502774178.70813</v>
      </c>
      <c r="I27" s="77">
        <f t="shared" si="3"/>
        <v>4.3002450000000003</v>
      </c>
      <c r="J27" s="77">
        <f t="shared" si="3"/>
        <v>98.49274299999999</v>
      </c>
      <c r="K27" s="190">
        <f t="shared" si="3"/>
        <v>57298038.273869999</v>
      </c>
      <c r="L27" s="190">
        <f t="shared" si="3"/>
        <v>1312353409.1542299</v>
      </c>
      <c r="M27" s="29">
        <f t="shared" si="3"/>
        <v>0.82630500000000007</v>
      </c>
      <c r="N27" s="190">
        <v>-3.3980000000000003E-2</v>
      </c>
      <c r="O27" s="37"/>
      <c r="P27" s="37"/>
      <c r="Q27" s="37"/>
    </row>
    <row r="28" spans="1:19" s="110" customFormat="1" outlineLevel="1" x14ac:dyDescent="0.2">
      <c r="A28" s="160" t="s">
        <v>113</v>
      </c>
      <c r="B28" s="130">
        <v>25706688.424770001</v>
      </c>
      <c r="C28" s="219">
        <v>1</v>
      </c>
      <c r="D28" s="219">
        <v>15.768556</v>
      </c>
      <c r="E28" s="130">
        <v>25706688.424770001</v>
      </c>
      <c r="F28" s="130">
        <v>405357356.00054997</v>
      </c>
      <c r="G28" s="203">
        <v>0.368228</v>
      </c>
      <c r="H28" s="130">
        <v>25992617.254719999</v>
      </c>
      <c r="I28" s="219">
        <v>1</v>
      </c>
      <c r="J28" s="219">
        <v>22.903984999999999</v>
      </c>
      <c r="K28" s="130">
        <v>25992617.254719999</v>
      </c>
      <c r="L28" s="130">
        <v>595334515.71290004</v>
      </c>
      <c r="M28" s="203">
        <v>0.37484400000000001</v>
      </c>
      <c r="N28" s="130">
        <v>6.6160000000000004E-3</v>
      </c>
      <c r="O28" s="124"/>
      <c r="P28" s="124"/>
      <c r="Q28" s="124"/>
    </row>
    <row r="29" spans="1:19" outlineLevel="1" x14ac:dyDescent="0.2">
      <c r="A29" s="192" t="s">
        <v>4</v>
      </c>
      <c r="B29" s="129">
        <v>2892095.2969900002</v>
      </c>
      <c r="C29" s="217">
        <v>1.2197</v>
      </c>
      <c r="D29" s="217">
        <v>19.232907999999998</v>
      </c>
      <c r="E29" s="129">
        <v>3527488.6790200002</v>
      </c>
      <c r="F29" s="129">
        <v>55623402.774240002</v>
      </c>
      <c r="G29" s="202">
        <v>5.0528000000000003E-2</v>
      </c>
      <c r="H29" s="129">
        <v>4012810.5726899998</v>
      </c>
      <c r="I29" s="217">
        <v>1.093</v>
      </c>
      <c r="J29" s="217">
        <v>25.034056</v>
      </c>
      <c r="K29" s="129">
        <v>4386002.0251799999</v>
      </c>
      <c r="L29" s="129">
        <v>100456924.59412</v>
      </c>
      <c r="M29" s="202">
        <v>6.3251000000000002E-2</v>
      </c>
      <c r="N29" s="129">
        <v>1.2723E-2</v>
      </c>
      <c r="O29" s="185"/>
      <c r="P29" s="185"/>
      <c r="Q29" s="185"/>
    </row>
    <row r="30" spans="1:19" outlineLevel="1" x14ac:dyDescent="0.2">
      <c r="A30" s="192" t="s">
        <v>148</v>
      </c>
      <c r="B30" s="129">
        <v>200000</v>
      </c>
      <c r="C30" s="217">
        <v>0.85997299999999999</v>
      </c>
      <c r="D30" s="217">
        <v>13.560536000000001</v>
      </c>
      <c r="E30" s="129">
        <v>171994.64554999999</v>
      </c>
      <c r="F30" s="129">
        <v>2712107.2</v>
      </c>
      <c r="G30" s="202">
        <v>2.464E-3</v>
      </c>
      <c r="H30" s="129">
        <v>400000</v>
      </c>
      <c r="I30" s="217">
        <v>0.75844800000000001</v>
      </c>
      <c r="J30" s="217">
        <v>17.371490999999999</v>
      </c>
      <c r="K30" s="129">
        <v>303379.3639</v>
      </c>
      <c r="L30" s="129">
        <v>6948596.4000000004</v>
      </c>
      <c r="M30" s="202">
        <v>4.3750000000000004E-3</v>
      </c>
      <c r="N30" s="129">
        <v>1.9109999999999999E-3</v>
      </c>
      <c r="O30" s="185"/>
      <c r="P30" s="185"/>
      <c r="Q30" s="185"/>
    </row>
    <row r="31" spans="1:19" outlineLevel="1" x14ac:dyDescent="0.2">
      <c r="A31" s="192" t="s">
        <v>17</v>
      </c>
      <c r="B31" s="129">
        <v>3748625</v>
      </c>
      <c r="C31" s="217">
        <v>1.4488049999999999</v>
      </c>
      <c r="D31" s="217">
        <v>22.845562999999999</v>
      </c>
      <c r="E31" s="129">
        <v>5431026.6964800004</v>
      </c>
      <c r="F31" s="129">
        <v>85639448.600879997</v>
      </c>
      <c r="G31" s="202">
        <v>7.7795000000000003E-2</v>
      </c>
      <c r="H31" s="129">
        <v>5164765</v>
      </c>
      <c r="I31" s="217">
        <v>1.3968739999999999</v>
      </c>
      <c r="J31" s="217">
        <v>31.993988999999999</v>
      </c>
      <c r="K31" s="129">
        <v>7214527.71636</v>
      </c>
      <c r="L31" s="129">
        <v>165241434.59759</v>
      </c>
      <c r="M31" s="202">
        <v>0.104042</v>
      </c>
      <c r="N31" s="129">
        <v>2.6246999999999999E-2</v>
      </c>
      <c r="O31" s="185"/>
      <c r="P31" s="185"/>
      <c r="Q31" s="185"/>
    </row>
    <row r="32" spans="1:19" outlineLevel="1" x14ac:dyDescent="0.2">
      <c r="A32" s="192" t="s">
        <v>18</v>
      </c>
      <c r="B32" s="129">
        <v>393890835.07257998</v>
      </c>
      <c r="C32" s="217">
        <v>6.3417000000000001E-2</v>
      </c>
      <c r="D32" s="217">
        <v>1</v>
      </c>
      <c r="E32" s="129">
        <v>24979512.07948</v>
      </c>
      <c r="F32" s="129">
        <v>393890835.07257998</v>
      </c>
      <c r="G32" s="202">
        <v>0.35781200000000002</v>
      </c>
      <c r="H32" s="129">
        <v>439043323.88072002</v>
      </c>
      <c r="I32" s="217">
        <v>4.3660999999999998E-2</v>
      </c>
      <c r="J32" s="217">
        <v>1</v>
      </c>
      <c r="K32" s="129">
        <v>19168861.832559999</v>
      </c>
      <c r="L32" s="129">
        <v>439043323.88072002</v>
      </c>
      <c r="M32" s="202">
        <v>0.27643800000000002</v>
      </c>
      <c r="N32" s="129">
        <v>-8.1374000000000002E-2</v>
      </c>
      <c r="O32" s="185"/>
      <c r="P32" s="185"/>
      <c r="Q32" s="185"/>
    </row>
    <row r="33" spans="1:17" outlineLevel="1" x14ac:dyDescent="0.2">
      <c r="A33" s="192" t="s">
        <v>92</v>
      </c>
      <c r="B33" s="129">
        <v>29092000</v>
      </c>
      <c r="C33" s="217">
        <v>8.3000000000000001E-3</v>
      </c>
      <c r="D33" s="217">
        <v>0.13087199999999999</v>
      </c>
      <c r="E33" s="129">
        <v>241450.10464999999</v>
      </c>
      <c r="F33" s="129">
        <v>3807319.4964000001</v>
      </c>
      <c r="G33" s="202">
        <v>3.4589999999999998E-3</v>
      </c>
      <c r="H33" s="129">
        <v>28160662</v>
      </c>
      <c r="I33" s="217">
        <v>8.2620000000000002E-3</v>
      </c>
      <c r="J33" s="217">
        <v>0.189222</v>
      </c>
      <c r="K33" s="129">
        <v>232650.08115000001</v>
      </c>
      <c r="L33" s="129">
        <v>5328613.9688999997</v>
      </c>
      <c r="M33" s="202">
        <v>3.3549999999999999E-3</v>
      </c>
      <c r="N33" s="129">
        <v>-1.03E-4</v>
      </c>
      <c r="O33" s="185"/>
      <c r="P33" s="185"/>
      <c r="Q33" s="185"/>
    </row>
    <row r="34" spans="1:17" ht="15" x14ac:dyDescent="0.25">
      <c r="A34" s="48" t="s">
        <v>14</v>
      </c>
      <c r="B34" s="189">
        <f t="shared" ref="B34:M34" si="4">SUM(B$35:B$38)</f>
        <v>35142365.511359997</v>
      </c>
      <c r="C34" s="74">
        <f t="shared" si="4"/>
        <v>3.7319219999999995</v>
      </c>
      <c r="D34" s="74">
        <f t="shared" si="4"/>
        <v>58.847026999999997</v>
      </c>
      <c r="E34" s="189">
        <f t="shared" si="4"/>
        <v>9753730.8880399987</v>
      </c>
      <c r="F34" s="189">
        <f t="shared" si="4"/>
        <v>153802251.71669999</v>
      </c>
      <c r="G34" s="28">
        <f t="shared" si="4"/>
        <v>0.13971499999999998</v>
      </c>
      <c r="H34" s="189">
        <f t="shared" si="4"/>
        <v>34807067.049029998</v>
      </c>
      <c r="I34" s="74">
        <f t="shared" si="4"/>
        <v>3.5335350000000001</v>
      </c>
      <c r="J34" s="74">
        <f t="shared" si="4"/>
        <v>80.932029999999997</v>
      </c>
      <c r="K34" s="189">
        <f t="shared" si="4"/>
        <v>12044384.844319999</v>
      </c>
      <c r="L34" s="189">
        <f t="shared" si="4"/>
        <v>275864409.80861998</v>
      </c>
      <c r="M34" s="28">
        <f t="shared" si="4"/>
        <v>0.17369399999999999</v>
      </c>
      <c r="N34" s="189">
        <v>3.3980000000000003E-2</v>
      </c>
      <c r="O34" s="185"/>
      <c r="P34" s="185"/>
      <c r="Q34" s="185"/>
    </row>
    <row r="35" spans="1:17" outlineLevel="1" x14ac:dyDescent="0.2">
      <c r="A35" s="192" t="s">
        <v>113</v>
      </c>
      <c r="B35" s="129">
        <v>5624716.0076099997</v>
      </c>
      <c r="C35" s="217">
        <v>1</v>
      </c>
      <c r="D35" s="217">
        <v>15.768556</v>
      </c>
      <c r="E35" s="129">
        <v>5624716.0076099997</v>
      </c>
      <c r="F35" s="129">
        <v>88693649.350109994</v>
      </c>
      <c r="G35" s="202">
        <v>8.0570000000000003E-2</v>
      </c>
      <c r="H35" s="129">
        <v>5275761.1628900003</v>
      </c>
      <c r="I35" s="217">
        <v>1</v>
      </c>
      <c r="J35" s="217">
        <v>22.903984999999999</v>
      </c>
      <c r="K35" s="129">
        <v>5275761.1628900003</v>
      </c>
      <c r="L35" s="129">
        <v>120835954.53840999</v>
      </c>
      <c r="M35" s="202">
        <v>7.6082999999999998E-2</v>
      </c>
      <c r="N35" s="129">
        <v>-4.4869999999999997E-3</v>
      </c>
      <c r="O35" s="185"/>
      <c r="P35" s="185"/>
      <c r="Q35" s="185"/>
    </row>
    <row r="36" spans="1:17" outlineLevel="1" x14ac:dyDescent="0.2">
      <c r="A36" s="192" t="s">
        <v>4</v>
      </c>
      <c r="B36" s="129">
        <v>152126.53416000001</v>
      </c>
      <c r="C36" s="217">
        <v>1.2197</v>
      </c>
      <c r="D36" s="217">
        <v>19.232907999999998</v>
      </c>
      <c r="E36" s="129">
        <v>185548.73608999999</v>
      </c>
      <c r="F36" s="129">
        <v>2925835.6358599998</v>
      </c>
      <c r="G36" s="202">
        <v>2.6580000000000002E-3</v>
      </c>
      <c r="H36" s="129">
        <v>101402.5736</v>
      </c>
      <c r="I36" s="217">
        <v>1.093</v>
      </c>
      <c r="J36" s="217">
        <v>25.034056</v>
      </c>
      <c r="K36" s="129">
        <v>110833.0147</v>
      </c>
      <c r="L36" s="129">
        <v>2538517.7060400001</v>
      </c>
      <c r="M36" s="202">
        <v>1.598E-3</v>
      </c>
      <c r="N36" s="129">
        <v>-1.059E-3</v>
      </c>
      <c r="O36" s="185"/>
      <c r="P36" s="185"/>
      <c r="Q36" s="185"/>
    </row>
    <row r="37" spans="1:17" outlineLevel="1" x14ac:dyDescent="0.2">
      <c r="A37" s="192" t="s">
        <v>17</v>
      </c>
      <c r="B37" s="129">
        <v>1502238.4069999999</v>
      </c>
      <c r="C37" s="217">
        <v>1.4488049999999999</v>
      </c>
      <c r="D37" s="217">
        <v>22.845562999999999</v>
      </c>
      <c r="E37" s="129">
        <v>2176450.5366400001</v>
      </c>
      <c r="F37" s="129">
        <v>34319482.168140002</v>
      </c>
      <c r="G37" s="202">
        <v>3.1175999999999999E-2</v>
      </c>
      <c r="H37" s="129">
        <v>3970448.4070000001</v>
      </c>
      <c r="I37" s="217">
        <v>1.3968739999999999</v>
      </c>
      <c r="J37" s="217">
        <v>31.993988999999999</v>
      </c>
      <c r="K37" s="129">
        <v>5546217.5101199998</v>
      </c>
      <c r="L37" s="129">
        <v>127030482.65863</v>
      </c>
      <c r="M37" s="202">
        <v>7.9982999999999999E-2</v>
      </c>
      <c r="N37" s="129">
        <v>4.8807000000000003E-2</v>
      </c>
      <c r="O37" s="185"/>
      <c r="P37" s="185"/>
      <c r="Q37" s="185"/>
    </row>
    <row r="38" spans="1:17" outlineLevel="1" x14ac:dyDescent="0.2">
      <c r="A38" s="192" t="s">
        <v>18</v>
      </c>
      <c r="B38" s="129">
        <v>27863284.562589999</v>
      </c>
      <c r="C38" s="217">
        <v>6.3417000000000001E-2</v>
      </c>
      <c r="D38" s="217">
        <v>1</v>
      </c>
      <c r="E38" s="129">
        <v>1767015.6077000001</v>
      </c>
      <c r="F38" s="129">
        <v>27863284.562589999</v>
      </c>
      <c r="G38" s="202">
        <v>2.5311E-2</v>
      </c>
      <c r="H38" s="129">
        <v>25459454.905540001</v>
      </c>
      <c r="I38" s="217">
        <v>4.3660999999999998E-2</v>
      </c>
      <c r="J38" s="217">
        <v>1</v>
      </c>
      <c r="K38" s="129">
        <v>1111573.1566099999</v>
      </c>
      <c r="L38" s="129">
        <v>25459454.905540001</v>
      </c>
      <c r="M38" s="202">
        <v>1.6029999999999999E-2</v>
      </c>
      <c r="N38" s="129">
        <v>-9.2809999999999993E-3</v>
      </c>
      <c r="O38" s="185"/>
      <c r="P38" s="185"/>
      <c r="Q38" s="185"/>
    </row>
    <row r="39" spans="1:17" x14ac:dyDescent="0.2">
      <c r="B39" s="173"/>
      <c r="C39" s="21"/>
      <c r="D39" s="21"/>
      <c r="E39" s="173"/>
      <c r="F39" s="173"/>
      <c r="G39" s="11"/>
      <c r="H39" s="173"/>
      <c r="I39" s="21"/>
      <c r="J39" s="21"/>
      <c r="K39" s="173"/>
      <c r="L39" s="173"/>
      <c r="M39" s="11"/>
      <c r="N39" s="173"/>
      <c r="O39" s="185"/>
      <c r="P39" s="185"/>
      <c r="Q39" s="185"/>
    </row>
    <row r="40" spans="1:17" x14ac:dyDescent="0.2">
      <c r="B40" s="173"/>
      <c r="C40" s="21"/>
      <c r="D40" s="21"/>
      <c r="E40" s="173"/>
      <c r="F40" s="173"/>
      <c r="G40" s="11"/>
      <c r="H40" s="173"/>
      <c r="I40" s="21"/>
      <c r="J40" s="21"/>
      <c r="K40" s="173"/>
      <c r="L40" s="173"/>
      <c r="M40" s="11"/>
      <c r="N40" s="173"/>
      <c r="O40" s="185"/>
      <c r="P40" s="185"/>
      <c r="Q40" s="185"/>
    </row>
    <row r="41" spans="1:17" x14ac:dyDescent="0.2">
      <c r="B41" s="173"/>
      <c r="C41" s="21"/>
      <c r="D41" s="21"/>
      <c r="E41" s="173"/>
      <c r="F41" s="173"/>
      <c r="G41" s="11"/>
      <c r="H41" s="173"/>
      <c r="I41" s="21"/>
      <c r="J41" s="21"/>
      <c r="K41" s="173"/>
      <c r="L41" s="173"/>
      <c r="M41" s="11"/>
      <c r="N41" s="173"/>
      <c r="O41" s="185"/>
      <c r="P41" s="185"/>
      <c r="Q41" s="185"/>
    </row>
    <row r="42" spans="1:17" x14ac:dyDescent="0.2">
      <c r="B42" s="173"/>
      <c r="C42" s="21"/>
      <c r="D42" s="21"/>
      <c r="E42" s="173"/>
      <c r="F42" s="173"/>
      <c r="G42" s="11"/>
      <c r="H42" s="173"/>
      <c r="I42" s="21"/>
      <c r="J42" s="21"/>
      <c r="K42" s="173"/>
      <c r="L42" s="173"/>
      <c r="M42" s="11"/>
      <c r="N42" s="173"/>
      <c r="O42" s="185"/>
      <c r="P42" s="185"/>
      <c r="Q42" s="185"/>
    </row>
    <row r="43" spans="1:17" x14ac:dyDescent="0.2">
      <c r="B43" s="173"/>
      <c r="C43" s="21"/>
      <c r="D43" s="21"/>
      <c r="E43" s="173"/>
      <c r="F43" s="173"/>
      <c r="G43" s="11"/>
      <c r="H43" s="173"/>
      <c r="I43" s="21"/>
      <c r="J43" s="21"/>
      <c r="K43" s="173"/>
      <c r="L43" s="173"/>
      <c r="M43" s="11"/>
      <c r="N43" s="173"/>
      <c r="O43" s="185"/>
      <c r="P43" s="185"/>
      <c r="Q43" s="185"/>
    </row>
    <row r="44" spans="1:17" x14ac:dyDescent="0.2">
      <c r="B44" s="173"/>
      <c r="C44" s="21"/>
      <c r="D44" s="21"/>
      <c r="E44" s="173"/>
      <c r="F44" s="173"/>
      <c r="G44" s="11"/>
      <c r="H44" s="173"/>
      <c r="I44" s="21"/>
      <c r="J44" s="21"/>
      <c r="K44" s="173"/>
      <c r="L44" s="173"/>
      <c r="M44" s="11"/>
      <c r="N44" s="173"/>
      <c r="O44" s="185"/>
      <c r="P44" s="185"/>
      <c r="Q44" s="185"/>
    </row>
    <row r="45" spans="1:17" x14ac:dyDescent="0.2">
      <c r="B45" s="173"/>
      <c r="C45" s="21"/>
      <c r="D45" s="21"/>
      <c r="E45" s="173"/>
      <c r="F45" s="173"/>
      <c r="G45" s="11"/>
      <c r="H45" s="173"/>
      <c r="I45" s="21"/>
      <c r="J45" s="21"/>
      <c r="K45" s="173"/>
      <c r="L45" s="173"/>
      <c r="M45" s="11"/>
      <c r="N45" s="173"/>
      <c r="O45" s="185"/>
      <c r="P45" s="185"/>
      <c r="Q45" s="185"/>
    </row>
    <row r="46" spans="1:17" x14ac:dyDescent="0.2">
      <c r="B46" s="173"/>
      <c r="C46" s="21"/>
      <c r="D46" s="21"/>
      <c r="E46" s="173"/>
      <c r="F46" s="173"/>
      <c r="G46" s="11"/>
      <c r="H46" s="173"/>
      <c r="I46" s="21"/>
      <c r="J46" s="21"/>
      <c r="K46" s="173"/>
      <c r="L46" s="173"/>
      <c r="M46" s="11"/>
      <c r="N46" s="173"/>
      <c r="O46" s="185"/>
      <c r="P46" s="185"/>
      <c r="Q46" s="185"/>
    </row>
    <row r="47" spans="1:17" x14ac:dyDescent="0.2">
      <c r="B47" s="173"/>
      <c r="C47" s="21"/>
      <c r="D47" s="21"/>
      <c r="E47" s="173"/>
      <c r="F47" s="173"/>
      <c r="G47" s="11"/>
      <c r="H47" s="173"/>
      <c r="I47" s="21"/>
      <c r="J47" s="21"/>
      <c r="K47" s="173"/>
      <c r="L47" s="173"/>
      <c r="M47" s="11"/>
      <c r="N47" s="173"/>
      <c r="O47" s="185"/>
      <c r="P47" s="185"/>
      <c r="Q47" s="185"/>
    </row>
    <row r="48" spans="1:17" x14ac:dyDescent="0.2">
      <c r="B48" s="173"/>
      <c r="C48" s="21"/>
      <c r="D48" s="21"/>
      <c r="E48" s="173"/>
      <c r="F48" s="173"/>
      <c r="G48" s="11"/>
      <c r="H48" s="173"/>
      <c r="I48" s="21"/>
      <c r="J48" s="21"/>
      <c r="K48" s="173"/>
      <c r="L48" s="173"/>
      <c r="M48" s="11"/>
      <c r="N48" s="173"/>
      <c r="O48" s="185"/>
      <c r="P48" s="185"/>
      <c r="Q48" s="185"/>
    </row>
    <row r="49" spans="2:17" x14ac:dyDescent="0.2">
      <c r="B49" s="173"/>
      <c r="C49" s="21"/>
      <c r="D49" s="21"/>
      <c r="E49" s="173"/>
      <c r="F49" s="173"/>
      <c r="G49" s="11"/>
      <c r="H49" s="173"/>
      <c r="I49" s="21"/>
      <c r="J49" s="21"/>
      <c r="K49" s="173"/>
      <c r="L49" s="173"/>
      <c r="M49" s="11"/>
      <c r="N49" s="173"/>
      <c r="O49" s="185"/>
      <c r="P49" s="185"/>
      <c r="Q49" s="185"/>
    </row>
    <row r="50" spans="2:17" x14ac:dyDescent="0.2">
      <c r="B50" s="173"/>
      <c r="C50" s="21"/>
      <c r="D50" s="21"/>
      <c r="E50" s="173"/>
      <c r="F50" s="173"/>
      <c r="G50" s="11"/>
      <c r="H50" s="173"/>
      <c r="I50" s="21"/>
      <c r="J50" s="21"/>
      <c r="K50" s="173"/>
      <c r="L50" s="173"/>
      <c r="M50" s="11"/>
      <c r="N50" s="173"/>
      <c r="O50" s="185"/>
      <c r="P50" s="185"/>
      <c r="Q50" s="185"/>
    </row>
    <row r="51" spans="2:17" x14ac:dyDescent="0.2">
      <c r="B51" s="173"/>
      <c r="C51" s="21"/>
      <c r="D51" s="21"/>
      <c r="E51" s="173"/>
      <c r="F51" s="173"/>
      <c r="G51" s="11"/>
      <c r="H51" s="173"/>
      <c r="I51" s="21"/>
      <c r="J51" s="21"/>
      <c r="K51" s="173"/>
      <c r="L51" s="173"/>
      <c r="M51" s="11"/>
      <c r="N51" s="173"/>
      <c r="O51" s="185"/>
      <c r="P51" s="185"/>
      <c r="Q51" s="185"/>
    </row>
    <row r="52" spans="2:17" x14ac:dyDescent="0.2">
      <c r="B52" s="173"/>
      <c r="C52" s="21"/>
      <c r="D52" s="21"/>
      <c r="E52" s="173"/>
      <c r="F52" s="173"/>
      <c r="G52" s="11"/>
      <c r="H52" s="173"/>
      <c r="I52" s="21"/>
      <c r="J52" s="21"/>
      <c r="K52" s="173"/>
      <c r="L52" s="173"/>
      <c r="M52" s="11"/>
      <c r="N52" s="173"/>
      <c r="O52" s="185"/>
      <c r="P52" s="185"/>
      <c r="Q52" s="185"/>
    </row>
    <row r="53" spans="2:17" x14ac:dyDescent="0.2">
      <c r="B53" s="173"/>
      <c r="C53" s="21"/>
      <c r="D53" s="21"/>
      <c r="E53" s="173"/>
      <c r="F53" s="173"/>
      <c r="G53" s="11"/>
      <c r="H53" s="173"/>
      <c r="I53" s="21"/>
      <c r="J53" s="21"/>
      <c r="K53" s="173"/>
      <c r="L53" s="173"/>
      <c r="M53" s="11"/>
      <c r="N53" s="173"/>
      <c r="O53" s="185"/>
      <c r="P53" s="185"/>
      <c r="Q53" s="185"/>
    </row>
    <row r="54" spans="2:17" x14ac:dyDescent="0.2">
      <c r="B54" s="173"/>
      <c r="C54" s="21"/>
      <c r="D54" s="21"/>
      <c r="E54" s="173"/>
      <c r="F54" s="173"/>
      <c r="G54" s="11"/>
      <c r="H54" s="173"/>
      <c r="I54" s="21"/>
      <c r="J54" s="21"/>
      <c r="K54" s="173"/>
      <c r="L54" s="173"/>
      <c r="M54" s="11"/>
      <c r="N54" s="173"/>
      <c r="O54" s="185"/>
      <c r="P54" s="185"/>
      <c r="Q54" s="185"/>
    </row>
    <row r="55" spans="2:17" x14ac:dyDescent="0.2">
      <c r="B55" s="173"/>
      <c r="C55" s="21"/>
      <c r="D55" s="21"/>
      <c r="E55" s="173"/>
      <c r="F55" s="173"/>
      <c r="G55" s="11"/>
      <c r="H55" s="173"/>
      <c r="I55" s="21"/>
      <c r="J55" s="21"/>
      <c r="K55" s="173"/>
      <c r="L55" s="173"/>
      <c r="M55" s="11"/>
      <c r="N55" s="173"/>
      <c r="O55" s="185"/>
      <c r="P55" s="185"/>
      <c r="Q55" s="185"/>
    </row>
    <row r="56" spans="2:17" x14ac:dyDescent="0.2">
      <c r="B56" s="173"/>
      <c r="C56" s="21"/>
      <c r="D56" s="21"/>
      <c r="E56" s="173"/>
      <c r="F56" s="173"/>
      <c r="G56" s="11"/>
      <c r="H56" s="173"/>
      <c r="I56" s="21"/>
      <c r="J56" s="21"/>
      <c r="K56" s="173"/>
      <c r="L56" s="173"/>
      <c r="M56" s="11"/>
      <c r="N56" s="173"/>
      <c r="O56" s="185"/>
      <c r="P56" s="185"/>
      <c r="Q56" s="185"/>
    </row>
    <row r="57" spans="2:17" x14ac:dyDescent="0.2">
      <c r="B57" s="173"/>
      <c r="C57" s="21"/>
      <c r="D57" s="21"/>
      <c r="E57" s="173"/>
      <c r="F57" s="173"/>
      <c r="G57" s="11"/>
      <c r="H57" s="173"/>
      <c r="I57" s="21"/>
      <c r="J57" s="21"/>
      <c r="K57" s="173"/>
      <c r="L57" s="173"/>
      <c r="M57" s="11"/>
      <c r="N57" s="173"/>
      <c r="O57" s="185"/>
      <c r="P57" s="185"/>
      <c r="Q57" s="185"/>
    </row>
    <row r="58" spans="2:17" x14ac:dyDescent="0.2">
      <c r="B58" s="173"/>
      <c r="C58" s="21"/>
      <c r="D58" s="21"/>
      <c r="E58" s="173"/>
      <c r="F58" s="173"/>
      <c r="G58" s="11"/>
      <c r="H58" s="173"/>
      <c r="I58" s="21"/>
      <c r="J58" s="21"/>
      <c r="K58" s="173"/>
      <c r="L58" s="173"/>
      <c r="M58" s="11"/>
      <c r="N58" s="173"/>
      <c r="O58" s="185"/>
      <c r="P58" s="185"/>
      <c r="Q58" s="185"/>
    </row>
    <row r="59" spans="2:17" x14ac:dyDescent="0.2">
      <c r="B59" s="173"/>
      <c r="C59" s="21"/>
      <c r="D59" s="21"/>
      <c r="E59" s="173"/>
      <c r="F59" s="173"/>
      <c r="G59" s="11"/>
      <c r="H59" s="173"/>
      <c r="I59" s="21"/>
      <c r="J59" s="21"/>
      <c r="K59" s="173"/>
      <c r="L59" s="173"/>
      <c r="M59" s="11"/>
      <c r="N59" s="173"/>
      <c r="O59" s="185"/>
      <c r="P59" s="185"/>
      <c r="Q59" s="185"/>
    </row>
    <row r="60" spans="2:17" x14ac:dyDescent="0.2">
      <c r="B60" s="173"/>
      <c r="C60" s="21"/>
      <c r="D60" s="21"/>
      <c r="E60" s="173"/>
      <c r="F60" s="173"/>
      <c r="G60" s="11"/>
      <c r="H60" s="173"/>
      <c r="I60" s="21"/>
      <c r="J60" s="21"/>
      <c r="K60" s="173"/>
      <c r="L60" s="173"/>
      <c r="M60" s="11"/>
      <c r="N60" s="173"/>
      <c r="O60" s="185"/>
      <c r="P60" s="185"/>
      <c r="Q60" s="185"/>
    </row>
    <row r="61" spans="2:17" x14ac:dyDescent="0.2">
      <c r="B61" s="173"/>
      <c r="C61" s="21"/>
      <c r="D61" s="21"/>
      <c r="E61" s="173"/>
      <c r="F61" s="173"/>
      <c r="G61" s="11"/>
      <c r="H61" s="173"/>
      <c r="I61" s="21"/>
      <c r="J61" s="21"/>
      <c r="K61" s="173"/>
      <c r="L61" s="173"/>
      <c r="M61" s="11"/>
      <c r="N61" s="173"/>
      <c r="O61" s="185"/>
      <c r="P61" s="185"/>
      <c r="Q61" s="185"/>
    </row>
    <row r="62" spans="2:17" x14ac:dyDescent="0.2">
      <c r="B62" s="173"/>
      <c r="C62" s="21"/>
      <c r="D62" s="21"/>
      <c r="E62" s="173"/>
      <c r="F62" s="173"/>
      <c r="G62" s="11"/>
      <c r="H62" s="173"/>
      <c r="I62" s="21"/>
      <c r="J62" s="21"/>
      <c r="K62" s="173"/>
      <c r="L62" s="173"/>
      <c r="M62" s="11"/>
      <c r="N62" s="173"/>
      <c r="O62" s="185"/>
      <c r="P62" s="185"/>
      <c r="Q62" s="185"/>
    </row>
    <row r="63" spans="2:17" x14ac:dyDescent="0.2">
      <c r="B63" s="173"/>
      <c r="C63" s="21"/>
      <c r="D63" s="21"/>
      <c r="E63" s="173"/>
      <c r="F63" s="173"/>
      <c r="G63" s="11"/>
      <c r="H63" s="173"/>
      <c r="I63" s="21"/>
      <c r="J63" s="21"/>
      <c r="K63" s="173"/>
      <c r="L63" s="173"/>
      <c r="M63" s="11"/>
      <c r="N63" s="173"/>
      <c r="O63" s="185"/>
      <c r="P63" s="185"/>
      <c r="Q63" s="185"/>
    </row>
    <row r="64" spans="2:17" x14ac:dyDescent="0.2">
      <c r="B64" s="173"/>
      <c r="C64" s="21"/>
      <c r="D64" s="21"/>
      <c r="E64" s="173"/>
      <c r="F64" s="173"/>
      <c r="G64" s="11"/>
      <c r="H64" s="173"/>
      <c r="I64" s="21"/>
      <c r="J64" s="21"/>
      <c r="K64" s="173"/>
      <c r="L64" s="173"/>
      <c r="M64" s="11"/>
      <c r="N64" s="173"/>
      <c r="O64" s="185"/>
      <c r="P64" s="185"/>
      <c r="Q64" s="185"/>
    </row>
    <row r="65" spans="2:17" x14ac:dyDescent="0.2">
      <c r="B65" s="173"/>
      <c r="C65" s="21"/>
      <c r="D65" s="21"/>
      <c r="E65" s="173"/>
      <c r="F65" s="173"/>
      <c r="G65" s="11"/>
      <c r="H65" s="173"/>
      <c r="I65" s="21"/>
      <c r="J65" s="21"/>
      <c r="K65" s="173"/>
      <c r="L65" s="173"/>
      <c r="M65" s="11"/>
      <c r="N65" s="173"/>
      <c r="O65" s="185"/>
      <c r="P65" s="185"/>
      <c r="Q65" s="185"/>
    </row>
    <row r="66" spans="2:17" x14ac:dyDescent="0.2">
      <c r="B66" s="173"/>
      <c r="C66" s="21"/>
      <c r="D66" s="21"/>
      <c r="E66" s="173"/>
      <c r="F66" s="173"/>
      <c r="G66" s="11"/>
      <c r="H66" s="173"/>
      <c r="I66" s="21"/>
      <c r="J66" s="21"/>
      <c r="K66" s="173"/>
      <c r="L66" s="173"/>
      <c r="M66" s="11"/>
      <c r="N66" s="173"/>
      <c r="O66" s="185"/>
      <c r="P66" s="185"/>
      <c r="Q66" s="185"/>
    </row>
    <row r="67" spans="2:17" x14ac:dyDescent="0.2">
      <c r="B67" s="173"/>
      <c r="C67" s="21"/>
      <c r="D67" s="21"/>
      <c r="E67" s="173"/>
      <c r="F67" s="173"/>
      <c r="G67" s="11"/>
      <c r="H67" s="173"/>
      <c r="I67" s="21"/>
      <c r="J67" s="21"/>
      <c r="K67" s="173"/>
      <c r="L67" s="173"/>
      <c r="M67" s="11"/>
      <c r="N67" s="173"/>
      <c r="O67" s="185"/>
      <c r="P67" s="185"/>
      <c r="Q67" s="185"/>
    </row>
    <row r="68" spans="2:17" x14ac:dyDescent="0.2">
      <c r="B68" s="173"/>
      <c r="C68" s="21"/>
      <c r="D68" s="21"/>
      <c r="E68" s="173"/>
      <c r="F68" s="173"/>
      <c r="G68" s="11"/>
      <c r="H68" s="173"/>
      <c r="I68" s="21"/>
      <c r="J68" s="21"/>
      <c r="K68" s="173"/>
      <c r="L68" s="173"/>
      <c r="M68" s="11"/>
      <c r="N68" s="173"/>
      <c r="O68" s="185"/>
      <c r="P68" s="185"/>
      <c r="Q68" s="185"/>
    </row>
    <row r="69" spans="2:17" x14ac:dyDescent="0.2">
      <c r="B69" s="173"/>
      <c r="C69" s="21"/>
      <c r="D69" s="21"/>
      <c r="E69" s="173"/>
      <c r="F69" s="173"/>
      <c r="G69" s="11"/>
      <c r="H69" s="173"/>
      <c r="I69" s="21"/>
      <c r="J69" s="21"/>
      <c r="K69" s="173"/>
      <c r="L69" s="173"/>
      <c r="M69" s="11"/>
      <c r="N69" s="173"/>
      <c r="O69" s="185"/>
      <c r="P69" s="185"/>
      <c r="Q69" s="185"/>
    </row>
    <row r="70" spans="2:17" x14ac:dyDescent="0.2">
      <c r="B70" s="173"/>
      <c r="C70" s="21"/>
      <c r="D70" s="21"/>
      <c r="E70" s="173"/>
      <c r="F70" s="173"/>
      <c r="G70" s="11"/>
      <c r="H70" s="173"/>
      <c r="I70" s="21"/>
      <c r="J70" s="21"/>
      <c r="K70" s="173"/>
      <c r="L70" s="173"/>
      <c r="M70" s="11"/>
      <c r="N70" s="173"/>
      <c r="O70" s="185"/>
      <c r="P70" s="185"/>
      <c r="Q70" s="185"/>
    </row>
    <row r="71" spans="2:17" x14ac:dyDescent="0.2">
      <c r="B71" s="173"/>
      <c r="C71" s="21"/>
      <c r="D71" s="21"/>
      <c r="E71" s="173"/>
      <c r="F71" s="173"/>
      <c r="G71" s="11"/>
      <c r="H71" s="173"/>
      <c r="I71" s="21"/>
      <c r="J71" s="21"/>
      <c r="K71" s="173"/>
      <c r="L71" s="173"/>
      <c r="M71" s="11"/>
      <c r="N71" s="173"/>
      <c r="O71" s="185"/>
      <c r="P71" s="185"/>
      <c r="Q71" s="185"/>
    </row>
    <row r="72" spans="2:17" x14ac:dyDescent="0.2">
      <c r="B72" s="173"/>
      <c r="C72" s="21"/>
      <c r="D72" s="21"/>
      <c r="E72" s="173"/>
      <c r="F72" s="173"/>
      <c r="G72" s="11"/>
      <c r="H72" s="173"/>
      <c r="I72" s="21"/>
      <c r="J72" s="21"/>
      <c r="K72" s="173"/>
      <c r="L72" s="173"/>
      <c r="M72" s="11"/>
      <c r="N72" s="173"/>
      <c r="O72" s="185"/>
      <c r="P72" s="185"/>
      <c r="Q72" s="185"/>
    </row>
    <row r="73" spans="2:17" x14ac:dyDescent="0.2">
      <c r="B73" s="173"/>
      <c r="C73" s="21"/>
      <c r="D73" s="21"/>
      <c r="E73" s="173"/>
      <c r="F73" s="173"/>
      <c r="G73" s="11"/>
      <c r="H73" s="173"/>
      <c r="I73" s="21"/>
      <c r="J73" s="21"/>
      <c r="K73" s="173"/>
      <c r="L73" s="173"/>
      <c r="M73" s="11"/>
      <c r="N73" s="173"/>
      <c r="O73" s="185"/>
      <c r="P73" s="185"/>
      <c r="Q73" s="185"/>
    </row>
    <row r="74" spans="2:17" x14ac:dyDescent="0.2">
      <c r="B74" s="173"/>
      <c r="C74" s="21"/>
      <c r="D74" s="21"/>
      <c r="E74" s="173"/>
      <c r="F74" s="173"/>
      <c r="G74" s="11"/>
      <c r="H74" s="173"/>
      <c r="I74" s="21"/>
      <c r="J74" s="21"/>
      <c r="K74" s="173"/>
      <c r="L74" s="173"/>
      <c r="M74" s="11"/>
      <c r="N74" s="173"/>
      <c r="O74" s="185"/>
      <c r="P74" s="185"/>
      <c r="Q74" s="185"/>
    </row>
    <row r="75" spans="2:17" x14ac:dyDescent="0.2">
      <c r="B75" s="173"/>
      <c r="C75" s="21"/>
      <c r="D75" s="21"/>
      <c r="E75" s="173"/>
      <c r="F75" s="173"/>
      <c r="G75" s="11"/>
      <c r="H75" s="173"/>
      <c r="I75" s="21"/>
      <c r="J75" s="21"/>
      <c r="K75" s="173"/>
      <c r="L75" s="173"/>
      <c r="M75" s="11"/>
      <c r="N75" s="173"/>
      <c r="O75" s="185"/>
      <c r="P75" s="185"/>
      <c r="Q75" s="185"/>
    </row>
    <row r="76" spans="2:17" x14ac:dyDescent="0.2">
      <c r="B76" s="173"/>
      <c r="C76" s="21"/>
      <c r="D76" s="21"/>
      <c r="E76" s="173"/>
      <c r="F76" s="173"/>
      <c r="G76" s="11"/>
      <c r="H76" s="173"/>
      <c r="I76" s="21"/>
      <c r="J76" s="21"/>
      <c r="K76" s="173"/>
      <c r="L76" s="173"/>
      <c r="M76" s="11"/>
      <c r="N76" s="173"/>
      <c r="O76" s="185"/>
      <c r="P76" s="185"/>
      <c r="Q76" s="185"/>
    </row>
    <row r="77" spans="2:17" x14ac:dyDescent="0.2">
      <c r="B77" s="173"/>
      <c r="C77" s="21"/>
      <c r="D77" s="21"/>
      <c r="E77" s="173"/>
      <c r="F77" s="173"/>
      <c r="G77" s="11"/>
      <c r="H77" s="173"/>
      <c r="I77" s="21"/>
      <c r="J77" s="21"/>
      <c r="K77" s="173"/>
      <c r="L77" s="173"/>
      <c r="M77" s="11"/>
      <c r="N77" s="173"/>
      <c r="O77" s="185"/>
      <c r="P77" s="185"/>
      <c r="Q77" s="185"/>
    </row>
    <row r="78" spans="2:17" x14ac:dyDescent="0.2">
      <c r="B78" s="173"/>
      <c r="C78" s="21"/>
      <c r="D78" s="21"/>
      <c r="E78" s="173"/>
      <c r="F78" s="173"/>
      <c r="G78" s="11"/>
      <c r="H78" s="173"/>
      <c r="I78" s="21"/>
      <c r="J78" s="21"/>
      <c r="K78" s="173"/>
      <c r="L78" s="173"/>
      <c r="M78" s="11"/>
      <c r="N78" s="173"/>
      <c r="O78" s="185"/>
      <c r="P78" s="185"/>
      <c r="Q78" s="185"/>
    </row>
    <row r="79" spans="2:17" x14ac:dyDescent="0.2">
      <c r="B79" s="173"/>
      <c r="C79" s="21"/>
      <c r="D79" s="21"/>
      <c r="E79" s="173"/>
      <c r="F79" s="173"/>
      <c r="G79" s="11"/>
      <c r="H79" s="173"/>
      <c r="I79" s="21"/>
      <c r="J79" s="21"/>
      <c r="K79" s="173"/>
      <c r="L79" s="173"/>
      <c r="M79" s="11"/>
      <c r="N79" s="173"/>
      <c r="O79" s="185"/>
      <c r="P79" s="185"/>
      <c r="Q79" s="185"/>
    </row>
    <row r="80" spans="2:17" x14ac:dyDescent="0.2">
      <c r="B80" s="173"/>
      <c r="C80" s="21"/>
      <c r="D80" s="21"/>
      <c r="E80" s="173"/>
      <c r="F80" s="173"/>
      <c r="G80" s="11"/>
      <c r="H80" s="173"/>
      <c r="I80" s="21"/>
      <c r="J80" s="21"/>
      <c r="K80" s="173"/>
      <c r="L80" s="173"/>
      <c r="M80" s="11"/>
      <c r="N80" s="173"/>
      <c r="O80" s="185"/>
      <c r="P80" s="185"/>
      <c r="Q80" s="185"/>
    </row>
    <row r="81" spans="2:17" x14ac:dyDescent="0.2">
      <c r="B81" s="173"/>
      <c r="C81" s="21"/>
      <c r="D81" s="21"/>
      <c r="E81" s="173"/>
      <c r="F81" s="173"/>
      <c r="G81" s="11"/>
      <c r="H81" s="173"/>
      <c r="I81" s="21"/>
      <c r="J81" s="21"/>
      <c r="K81" s="173"/>
      <c r="L81" s="173"/>
      <c r="M81" s="11"/>
      <c r="N81" s="173"/>
      <c r="O81" s="185"/>
      <c r="P81" s="185"/>
      <c r="Q81" s="185"/>
    </row>
    <row r="82" spans="2:17" x14ac:dyDescent="0.2">
      <c r="B82" s="173"/>
      <c r="C82" s="21"/>
      <c r="D82" s="21"/>
      <c r="E82" s="173"/>
      <c r="F82" s="173"/>
      <c r="G82" s="11"/>
      <c r="H82" s="173"/>
      <c r="I82" s="21"/>
      <c r="J82" s="21"/>
      <c r="K82" s="173"/>
      <c r="L82" s="173"/>
      <c r="M82" s="11"/>
      <c r="N82" s="173"/>
      <c r="O82" s="185"/>
      <c r="P82" s="185"/>
      <c r="Q82" s="185"/>
    </row>
    <row r="83" spans="2:17" x14ac:dyDescent="0.2">
      <c r="B83" s="173"/>
      <c r="C83" s="21"/>
      <c r="D83" s="21"/>
      <c r="E83" s="173"/>
      <c r="F83" s="173"/>
      <c r="G83" s="11"/>
      <c r="H83" s="173"/>
      <c r="I83" s="21"/>
      <c r="J83" s="21"/>
      <c r="K83" s="173"/>
      <c r="L83" s="173"/>
      <c r="M83" s="11"/>
      <c r="N83" s="173"/>
      <c r="O83" s="185"/>
      <c r="P83" s="185"/>
      <c r="Q83" s="185"/>
    </row>
    <row r="84" spans="2:17" x14ac:dyDescent="0.2">
      <c r="B84" s="173"/>
      <c r="C84" s="21"/>
      <c r="D84" s="21"/>
      <c r="E84" s="173"/>
      <c r="F84" s="173"/>
      <c r="G84" s="11"/>
      <c r="H84" s="173"/>
      <c r="I84" s="21"/>
      <c r="J84" s="21"/>
      <c r="K84" s="173"/>
      <c r="L84" s="173"/>
      <c r="M84" s="11"/>
      <c r="N84" s="173"/>
      <c r="O84" s="185"/>
      <c r="P84" s="185"/>
      <c r="Q84" s="185"/>
    </row>
    <row r="85" spans="2:17" x14ac:dyDescent="0.2">
      <c r="B85" s="173"/>
      <c r="C85" s="21"/>
      <c r="D85" s="21"/>
      <c r="E85" s="173"/>
      <c r="F85" s="173"/>
      <c r="G85" s="11"/>
      <c r="H85" s="173"/>
      <c r="I85" s="21"/>
      <c r="J85" s="21"/>
      <c r="K85" s="173"/>
      <c r="L85" s="173"/>
      <c r="M85" s="11"/>
      <c r="N85" s="173"/>
      <c r="O85" s="185"/>
      <c r="P85" s="185"/>
      <c r="Q85" s="185"/>
    </row>
    <row r="86" spans="2:17" x14ac:dyDescent="0.2">
      <c r="B86" s="173"/>
      <c r="C86" s="21"/>
      <c r="D86" s="21"/>
      <c r="E86" s="173"/>
      <c r="F86" s="173"/>
      <c r="G86" s="11"/>
      <c r="H86" s="173"/>
      <c r="I86" s="21"/>
      <c r="J86" s="21"/>
      <c r="K86" s="173"/>
      <c r="L86" s="173"/>
      <c r="M86" s="11"/>
      <c r="N86" s="173"/>
      <c r="O86" s="185"/>
      <c r="P86" s="185"/>
      <c r="Q86" s="185"/>
    </row>
    <row r="87" spans="2:17" x14ac:dyDescent="0.2">
      <c r="B87" s="173"/>
      <c r="C87" s="21"/>
      <c r="D87" s="21"/>
      <c r="E87" s="173"/>
      <c r="F87" s="173"/>
      <c r="G87" s="11"/>
      <c r="H87" s="173"/>
      <c r="I87" s="21"/>
      <c r="J87" s="21"/>
      <c r="K87" s="173"/>
      <c r="L87" s="173"/>
      <c r="M87" s="11"/>
      <c r="N87" s="173"/>
      <c r="O87" s="185"/>
      <c r="P87" s="185"/>
      <c r="Q87" s="185"/>
    </row>
    <row r="88" spans="2:17" x14ac:dyDescent="0.2">
      <c r="B88" s="173"/>
      <c r="C88" s="21"/>
      <c r="D88" s="21"/>
      <c r="E88" s="173"/>
      <c r="F88" s="173"/>
      <c r="G88" s="11"/>
      <c r="H88" s="173"/>
      <c r="I88" s="21"/>
      <c r="J88" s="21"/>
      <c r="K88" s="173"/>
      <c r="L88" s="173"/>
      <c r="M88" s="11"/>
      <c r="N88" s="173"/>
      <c r="O88" s="185"/>
      <c r="P88" s="185"/>
      <c r="Q88" s="185"/>
    </row>
    <row r="89" spans="2:17" x14ac:dyDescent="0.2">
      <c r="B89" s="173"/>
      <c r="C89" s="21"/>
      <c r="D89" s="21"/>
      <c r="E89" s="173"/>
      <c r="F89" s="173"/>
      <c r="G89" s="11"/>
      <c r="H89" s="173"/>
      <c r="I89" s="21"/>
      <c r="J89" s="21"/>
      <c r="K89" s="173"/>
      <c r="L89" s="173"/>
      <c r="M89" s="11"/>
      <c r="N89" s="173"/>
      <c r="O89" s="185"/>
      <c r="P89" s="185"/>
      <c r="Q89" s="185"/>
    </row>
    <row r="90" spans="2:17" x14ac:dyDescent="0.2">
      <c r="B90" s="173"/>
      <c r="C90" s="21"/>
      <c r="D90" s="21"/>
      <c r="E90" s="173"/>
      <c r="F90" s="173"/>
      <c r="G90" s="11"/>
      <c r="H90" s="173"/>
      <c r="I90" s="21"/>
      <c r="J90" s="21"/>
      <c r="K90" s="173"/>
      <c r="L90" s="173"/>
      <c r="M90" s="11"/>
      <c r="N90" s="173"/>
      <c r="O90" s="185"/>
      <c r="P90" s="185"/>
      <c r="Q90" s="185"/>
    </row>
    <row r="91" spans="2:17" x14ac:dyDescent="0.2">
      <c r="B91" s="173"/>
      <c r="C91" s="21"/>
      <c r="D91" s="21"/>
      <c r="E91" s="173"/>
      <c r="F91" s="173"/>
      <c r="G91" s="11"/>
      <c r="H91" s="173"/>
      <c r="I91" s="21"/>
      <c r="J91" s="21"/>
      <c r="K91" s="173"/>
      <c r="L91" s="173"/>
      <c r="M91" s="11"/>
      <c r="N91" s="173"/>
      <c r="O91" s="185"/>
      <c r="P91" s="185"/>
      <c r="Q91" s="185"/>
    </row>
    <row r="92" spans="2:17" x14ac:dyDescent="0.2">
      <c r="B92" s="173"/>
      <c r="C92" s="21"/>
      <c r="D92" s="21"/>
      <c r="E92" s="173"/>
      <c r="F92" s="173"/>
      <c r="G92" s="11"/>
      <c r="H92" s="173"/>
      <c r="I92" s="21"/>
      <c r="J92" s="21"/>
      <c r="K92" s="173"/>
      <c r="L92" s="173"/>
      <c r="M92" s="11"/>
      <c r="N92" s="173"/>
      <c r="O92" s="185"/>
      <c r="P92" s="185"/>
      <c r="Q92" s="185"/>
    </row>
    <row r="93" spans="2:17" x14ac:dyDescent="0.2">
      <c r="B93" s="173"/>
      <c r="C93" s="21"/>
      <c r="D93" s="21"/>
      <c r="E93" s="173"/>
      <c r="F93" s="173"/>
      <c r="G93" s="11"/>
      <c r="H93" s="173"/>
      <c r="I93" s="21"/>
      <c r="J93" s="21"/>
      <c r="K93" s="173"/>
      <c r="L93" s="173"/>
      <c r="M93" s="11"/>
      <c r="N93" s="173"/>
      <c r="O93" s="185"/>
      <c r="P93" s="185"/>
      <c r="Q93" s="185"/>
    </row>
    <row r="94" spans="2:17" x14ac:dyDescent="0.2">
      <c r="B94" s="173"/>
      <c r="C94" s="21"/>
      <c r="D94" s="21"/>
      <c r="E94" s="173"/>
      <c r="F94" s="173"/>
      <c r="G94" s="11"/>
      <c r="H94" s="173"/>
      <c r="I94" s="21"/>
      <c r="J94" s="21"/>
      <c r="K94" s="173"/>
      <c r="L94" s="173"/>
      <c r="M94" s="11"/>
      <c r="N94" s="173"/>
      <c r="O94" s="185"/>
      <c r="P94" s="185"/>
      <c r="Q94" s="185"/>
    </row>
    <row r="95" spans="2:17" x14ac:dyDescent="0.2">
      <c r="B95" s="173"/>
      <c r="C95" s="21"/>
      <c r="D95" s="21"/>
      <c r="E95" s="173"/>
      <c r="F95" s="173"/>
      <c r="G95" s="11"/>
      <c r="H95" s="173"/>
      <c r="I95" s="21"/>
      <c r="J95" s="21"/>
      <c r="K95" s="173"/>
      <c r="L95" s="173"/>
      <c r="M95" s="11"/>
      <c r="N95" s="173"/>
      <c r="O95" s="185"/>
      <c r="P95" s="185"/>
      <c r="Q95" s="185"/>
    </row>
    <row r="96" spans="2:17" x14ac:dyDescent="0.2">
      <c r="B96" s="173"/>
      <c r="C96" s="21"/>
      <c r="D96" s="21"/>
      <c r="E96" s="173"/>
      <c r="F96" s="173"/>
      <c r="G96" s="11"/>
      <c r="H96" s="173"/>
      <c r="I96" s="21"/>
      <c r="J96" s="21"/>
      <c r="K96" s="173"/>
      <c r="L96" s="173"/>
      <c r="M96" s="11"/>
      <c r="N96" s="173"/>
      <c r="O96" s="185"/>
      <c r="P96" s="185"/>
      <c r="Q96" s="185"/>
    </row>
    <row r="97" spans="2:17" x14ac:dyDescent="0.2">
      <c r="B97" s="173"/>
      <c r="C97" s="21"/>
      <c r="D97" s="21"/>
      <c r="E97" s="173"/>
      <c r="F97" s="173"/>
      <c r="G97" s="11"/>
      <c r="H97" s="173"/>
      <c r="I97" s="21"/>
      <c r="J97" s="21"/>
      <c r="K97" s="173"/>
      <c r="L97" s="173"/>
      <c r="M97" s="11"/>
      <c r="N97" s="173"/>
      <c r="O97" s="185"/>
      <c r="P97" s="185"/>
      <c r="Q97" s="185"/>
    </row>
    <row r="98" spans="2:17" x14ac:dyDescent="0.2">
      <c r="B98" s="173"/>
      <c r="C98" s="21"/>
      <c r="D98" s="21"/>
      <c r="E98" s="173"/>
      <c r="F98" s="173"/>
      <c r="G98" s="11"/>
      <c r="H98" s="173"/>
      <c r="I98" s="21"/>
      <c r="J98" s="21"/>
      <c r="K98" s="173"/>
      <c r="L98" s="173"/>
      <c r="M98" s="11"/>
      <c r="N98" s="173"/>
      <c r="O98" s="185"/>
      <c r="P98" s="185"/>
      <c r="Q98" s="185"/>
    </row>
    <row r="99" spans="2:17" x14ac:dyDescent="0.2">
      <c r="B99" s="173"/>
      <c r="C99" s="21"/>
      <c r="D99" s="21"/>
      <c r="E99" s="173"/>
      <c r="F99" s="173"/>
      <c r="G99" s="11"/>
      <c r="H99" s="173"/>
      <c r="I99" s="21"/>
      <c r="J99" s="21"/>
      <c r="K99" s="173"/>
      <c r="L99" s="173"/>
      <c r="M99" s="11"/>
      <c r="N99" s="173"/>
      <c r="O99" s="185"/>
      <c r="P99" s="185"/>
      <c r="Q99" s="185"/>
    </row>
    <row r="100" spans="2:17" x14ac:dyDescent="0.2">
      <c r="B100" s="173"/>
      <c r="C100" s="21"/>
      <c r="D100" s="21"/>
      <c r="E100" s="173"/>
      <c r="F100" s="173"/>
      <c r="G100" s="11"/>
      <c r="H100" s="173"/>
      <c r="I100" s="21"/>
      <c r="J100" s="21"/>
      <c r="K100" s="173"/>
      <c r="L100" s="173"/>
      <c r="M100" s="11"/>
      <c r="N100" s="173"/>
      <c r="O100" s="185"/>
      <c r="P100" s="185"/>
      <c r="Q100" s="185"/>
    </row>
    <row r="101" spans="2:17" x14ac:dyDescent="0.2">
      <c r="B101" s="173"/>
      <c r="C101" s="21"/>
      <c r="D101" s="21"/>
      <c r="E101" s="173"/>
      <c r="F101" s="173"/>
      <c r="G101" s="11"/>
      <c r="H101" s="173"/>
      <c r="I101" s="21"/>
      <c r="J101" s="21"/>
      <c r="K101" s="173"/>
      <c r="L101" s="173"/>
      <c r="M101" s="11"/>
      <c r="N101" s="173"/>
      <c r="O101" s="185"/>
      <c r="P101" s="185"/>
      <c r="Q101" s="185"/>
    </row>
    <row r="102" spans="2:17" x14ac:dyDescent="0.2">
      <c r="B102" s="173"/>
      <c r="C102" s="21"/>
      <c r="D102" s="21"/>
      <c r="E102" s="173"/>
      <c r="F102" s="173"/>
      <c r="G102" s="11"/>
      <c r="H102" s="173"/>
      <c r="I102" s="21"/>
      <c r="J102" s="21"/>
      <c r="K102" s="173"/>
      <c r="L102" s="173"/>
      <c r="M102" s="11"/>
      <c r="N102" s="173"/>
      <c r="O102" s="185"/>
      <c r="P102" s="185"/>
      <c r="Q102" s="185"/>
    </row>
    <row r="103" spans="2:17" x14ac:dyDescent="0.2">
      <c r="B103" s="173"/>
      <c r="C103" s="21"/>
      <c r="D103" s="21"/>
      <c r="E103" s="173"/>
      <c r="F103" s="173"/>
      <c r="G103" s="11"/>
      <c r="H103" s="173"/>
      <c r="I103" s="21"/>
      <c r="J103" s="21"/>
      <c r="K103" s="173"/>
      <c r="L103" s="173"/>
      <c r="M103" s="11"/>
      <c r="N103" s="173"/>
      <c r="O103" s="185"/>
      <c r="P103" s="185"/>
      <c r="Q103" s="185"/>
    </row>
    <row r="104" spans="2:17" x14ac:dyDescent="0.2">
      <c r="B104" s="173"/>
      <c r="C104" s="21"/>
      <c r="D104" s="21"/>
      <c r="E104" s="173"/>
      <c r="F104" s="173"/>
      <c r="G104" s="11"/>
      <c r="H104" s="173"/>
      <c r="I104" s="21"/>
      <c r="J104" s="21"/>
      <c r="K104" s="173"/>
      <c r="L104" s="173"/>
      <c r="M104" s="11"/>
      <c r="N104" s="173"/>
      <c r="O104" s="185"/>
      <c r="P104" s="185"/>
      <c r="Q104" s="185"/>
    </row>
    <row r="105" spans="2:17" x14ac:dyDescent="0.2">
      <c r="B105" s="173"/>
      <c r="C105" s="21"/>
      <c r="D105" s="21"/>
      <c r="E105" s="173"/>
      <c r="F105" s="173"/>
      <c r="G105" s="11"/>
      <c r="H105" s="173"/>
      <c r="I105" s="21"/>
      <c r="J105" s="21"/>
      <c r="K105" s="173"/>
      <c r="L105" s="173"/>
      <c r="M105" s="11"/>
      <c r="N105" s="173"/>
      <c r="O105" s="185"/>
      <c r="P105" s="185"/>
      <c r="Q105" s="185"/>
    </row>
    <row r="106" spans="2:17" x14ac:dyDescent="0.2">
      <c r="B106" s="173"/>
      <c r="C106" s="21"/>
      <c r="D106" s="21"/>
      <c r="E106" s="173"/>
      <c r="F106" s="173"/>
      <c r="G106" s="11"/>
      <c r="H106" s="173"/>
      <c r="I106" s="21"/>
      <c r="J106" s="21"/>
      <c r="K106" s="173"/>
      <c r="L106" s="173"/>
      <c r="M106" s="11"/>
      <c r="N106" s="173"/>
      <c r="O106" s="185"/>
      <c r="P106" s="185"/>
      <c r="Q106" s="185"/>
    </row>
    <row r="107" spans="2:17" x14ac:dyDescent="0.2">
      <c r="B107" s="173"/>
      <c r="C107" s="21"/>
      <c r="D107" s="21"/>
      <c r="E107" s="173"/>
      <c r="F107" s="173"/>
      <c r="G107" s="11"/>
      <c r="H107" s="173"/>
      <c r="I107" s="21"/>
      <c r="J107" s="21"/>
      <c r="K107" s="173"/>
      <c r="L107" s="173"/>
      <c r="M107" s="11"/>
      <c r="N107" s="173"/>
      <c r="O107" s="185"/>
      <c r="P107" s="185"/>
      <c r="Q107" s="185"/>
    </row>
    <row r="108" spans="2:17" x14ac:dyDescent="0.2">
      <c r="B108" s="173"/>
      <c r="C108" s="21"/>
      <c r="D108" s="21"/>
      <c r="E108" s="173"/>
      <c r="F108" s="173"/>
      <c r="G108" s="11"/>
      <c r="H108" s="173"/>
      <c r="I108" s="21"/>
      <c r="J108" s="21"/>
      <c r="K108" s="173"/>
      <c r="L108" s="173"/>
      <c r="M108" s="11"/>
      <c r="N108" s="173"/>
      <c r="O108" s="185"/>
      <c r="P108" s="185"/>
      <c r="Q108" s="185"/>
    </row>
    <row r="109" spans="2:17" x14ac:dyDescent="0.2">
      <c r="B109" s="173"/>
      <c r="C109" s="21"/>
      <c r="D109" s="21"/>
      <c r="E109" s="173"/>
      <c r="F109" s="173"/>
      <c r="G109" s="11"/>
      <c r="H109" s="173"/>
      <c r="I109" s="21"/>
      <c r="J109" s="21"/>
      <c r="K109" s="173"/>
      <c r="L109" s="173"/>
      <c r="M109" s="11"/>
      <c r="N109" s="173"/>
      <c r="O109" s="185"/>
      <c r="P109" s="185"/>
      <c r="Q109" s="185"/>
    </row>
    <row r="110" spans="2:17" x14ac:dyDescent="0.2">
      <c r="B110" s="173"/>
      <c r="C110" s="21"/>
      <c r="D110" s="21"/>
      <c r="E110" s="173"/>
      <c r="F110" s="173"/>
      <c r="G110" s="11"/>
      <c r="H110" s="173"/>
      <c r="I110" s="21"/>
      <c r="J110" s="21"/>
      <c r="K110" s="173"/>
      <c r="L110" s="173"/>
      <c r="M110" s="11"/>
      <c r="N110" s="173"/>
      <c r="O110" s="185"/>
      <c r="P110" s="185"/>
      <c r="Q110" s="185"/>
    </row>
    <row r="111" spans="2:17" x14ac:dyDescent="0.2">
      <c r="B111" s="173"/>
      <c r="C111" s="21"/>
      <c r="D111" s="21"/>
      <c r="E111" s="173"/>
      <c r="F111" s="173"/>
      <c r="G111" s="11"/>
      <c r="H111" s="173"/>
      <c r="I111" s="21"/>
      <c r="J111" s="21"/>
      <c r="K111" s="173"/>
      <c r="L111" s="173"/>
      <c r="M111" s="11"/>
      <c r="N111" s="173"/>
      <c r="O111" s="185"/>
      <c r="P111" s="185"/>
      <c r="Q111" s="185"/>
    </row>
    <row r="112" spans="2:17" x14ac:dyDescent="0.2">
      <c r="B112" s="173"/>
      <c r="C112" s="21"/>
      <c r="D112" s="21"/>
      <c r="E112" s="173"/>
      <c r="F112" s="173"/>
      <c r="G112" s="11"/>
      <c r="H112" s="173"/>
      <c r="I112" s="21"/>
      <c r="J112" s="21"/>
      <c r="K112" s="173"/>
      <c r="L112" s="173"/>
      <c r="M112" s="11"/>
      <c r="N112" s="173"/>
      <c r="O112" s="185"/>
      <c r="P112" s="185"/>
      <c r="Q112" s="185"/>
    </row>
    <row r="113" spans="2:17" x14ac:dyDescent="0.2">
      <c r="B113" s="173"/>
      <c r="C113" s="21"/>
      <c r="D113" s="21"/>
      <c r="E113" s="173"/>
      <c r="F113" s="173"/>
      <c r="G113" s="11"/>
      <c r="H113" s="173"/>
      <c r="I113" s="21"/>
      <c r="J113" s="21"/>
      <c r="K113" s="173"/>
      <c r="L113" s="173"/>
      <c r="M113" s="11"/>
      <c r="N113" s="173"/>
      <c r="O113" s="185"/>
      <c r="P113" s="185"/>
      <c r="Q113" s="185"/>
    </row>
    <row r="114" spans="2:17" x14ac:dyDescent="0.2">
      <c r="B114" s="173"/>
      <c r="C114" s="21"/>
      <c r="D114" s="21"/>
      <c r="E114" s="173"/>
      <c r="F114" s="173"/>
      <c r="G114" s="11"/>
      <c r="H114" s="173"/>
      <c r="I114" s="21"/>
      <c r="J114" s="21"/>
      <c r="K114" s="173"/>
      <c r="L114" s="173"/>
      <c r="M114" s="11"/>
      <c r="N114" s="173"/>
      <c r="O114" s="185"/>
      <c r="P114" s="185"/>
      <c r="Q114" s="185"/>
    </row>
    <row r="115" spans="2:17" x14ac:dyDescent="0.2">
      <c r="B115" s="173"/>
      <c r="C115" s="21"/>
      <c r="D115" s="21"/>
      <c r="E115" s="173"/>
      <c r="F115" s="173"/>
      <c r="G115" s="11"/>
      <c r="H115" s="173"/>
      <c r="I115" s="21"/>
      <c r="J115" s="21"/>
      <c r="K115" s="173"/>
      <c r="L115" s="173"/>
      <c r="M115" s="11"/>
      <c r="N115" s="173"/>
      <c r="O115" s="185"/>
      <c r="P115" s="185"/>
      <c r="Q115" s="185"/>
    </row>
    <row r="116" spans="2:17" x14ac:dyDescent="0.2">
      <c r="B116" s="173"/>
      <c r="C116" s="21"/>
      <c r="D116" s="21"/>
      <c r="E116" s="173"/>
      <c r="F116" s="173"/>
      <c r="G116" s="11"/>
      <c r="H116" s="173"/>
      <c r="I116" s="21"/>
      <c r="J116" s="21"/>
      <c r="K116" s="173"/>
      <c r="L116" s="173"/>
      <c r="M116" s="11"/>
      <c r="N116" s="173"/>
      <c r="O116" s="185"/>
      <c r="P116" s="185"/>
      <c r="Q116" s="185"/>
    </row>
    <row r="117" spans="2:17" x14ac:dyDescent="0.2">
      <c r="B117" s="173"/>
      <c r="C117" s="21"/>
      <c r="D117" s="21"/>
      <c r="E117" s="173"/>
      <c r="F117" s="173"/>
      <c r="G117" s="11"/>
      <c r="H117" s="173"/>
      <c r="I117" s="21"/>
      <c r="J117" s="21"/>
      <c r="K117" s="173"/>
      <c r="L117" s="173"/>
      <c r="M117" s="11"/>
      <c r="N117" s="173"/>
      <c r="O117" s="185"/>
      <c r="P117" s="185"/>
      <c r="Q117" s="185"/>
    </row>
    <row r="118" spans="2:17" x14ac:dyDescent="0.2">
      <c r="B118" s="173"/>
      <c r="C118" s="21"/>
      <c r="D118" s="21"/>
      <c r="E118" s="173"/>
      <c r="F118" s="173"/>
      <c r="G118" s="11"/>
      <c r="H118" s="173"/>
      <c r="I118" s="21"/>
      <c r="J118" s="21"/>
      <c r="K118" s="173"/>
      <c r="L118" s="173"/>
      <c r="M118" s="11"/>
      <c r="N118" s="173"/>
      <c r="O118" s="185"/>
      <c r="P118" s="185"/>
      <c r="Q118" s="185"/>
    </row>
    <row r="119" spans="2:17" x14ac:dyDescent="0.2">
      <c r="B119" s="173"/>
      <c r="C119" s="21"/>
      <c r="D119" s="21"/>
      <c r="E119" s="173"/>
      <c r="F119" s="173"/>
      <c r="G119" s="11"/>
      <c r="H119" s="173"/>
      <c r="I119" s="21"/>
      <c r="J119" s="21"/>
      <c r="K119" s="173"/>
      <c r="L119" s="173"/>
      <c r="M119" s="11"/>
      <c r="N119" s="173"/>
      <c r="O119" s="185"/>
      <c r="P119" s="185"/>
      <c r="Q119" s="185"/>
    </row>
    <row r="120" spans="2:17" x14ac:dyDescent="0.2">
      <c r="B120" s="173"/>
      <c r="C120" s="21"/>
      <c r="D120" s="21"/>
      <c r="E120" s="173"/>
      <c r="F120" s="173"/>
      <c r="G120" s="11"/>
      <c r="H120" s="173"/>
      <c r="I120" s="21"/>
      <c r="J120" s="21"/>
      <c r="K120" s="173"/>
      <c r="L120" s="173"/>
      <c r="M120" s="11"/>
      <c r="N120" s="173"/>
      <c r="O120" s="185"/>
      <c r="P120" s="185"/>
      <c r="Q120" s="185"/>
    </row>
    <row r="121" spans="2:17" x14ac:dyDescent="0.2">
      <c r="B121" s="173"/>
      <c r="C121" s="21"/>
      <c r="D121" s="21"/>
      <c r="E121" s="173"/>
      <c r="F121" s="173"/>
      <c r="G121" s="11"/>
      <c r="H121" s="173"/>
      <c r="I121" s="21"/>
      <c r="J121" s="21"/>
      <c r="K121" s="173"/>
      <c r="L121" s="173"/>
      <c r="M121" s="11"/>
      <c r="N121" s="173"/>
      <c r="O121" s="185"/>
      <c r="P121" s="185"/>
      <c r="Q121" s="185"/>
    </row>
    <row r="122" spans="2:17" x14ac:dyDescent="0.2">
      <c r="B122" s="173"/>
      <c r="C122" s="21"/>
      <c r="D122" s="21"/>
      <c r="E122" s="173"/>
      <c r="F122" s="173"/>
      <c r="G122" s="11"/>
      <c r="H122" s="173"/>
      <c r="I122" s="21"/>
      <c r="J122" s="21"/>
      <c r="K122" s="173"/>
      <c r="L122" s="173"/>
      <c r="M122" s="11"/>
      <c r="N122" s="173"/>
      <c r="O122" s="185"/>
      <c r="P122" s="185"/>
      <c r="Q122" s="185"/>
    </row>
    <row r="123" spans="2:17" x14ac:dyDescent="0.2">
      <c r="B123" s="173"/>
      <c r="C123" s="21"/>
      <c r="D123" s="21"/>
      <c r="E123" s="173"/>
      <c r="F123" s="173"/>
      <c r="G123" s="11"/>
      <c r="H123" s="173"/>
      <c r="I123" s="21"/>
      <c r="J123" s="21"/>
      <c r="K123" s="173"/>
      <c r="L123" s="173"/>
      <c r="M123" s="11"/>
      <c r="N123" s="173"/>
      <c r="O123" s="185"/>
      <c r="P123" s="185"/>
      <c r="Q123" s="185"/>
    </row>
    <row r="124" spans="2:17" x14ac:dyDescent="0.2">
      <c r="B124" s="173"/>
      <c r="C124" s="21"/>
      <c r="D124" s="21"/>
      <c r="E124" s="173"/>
      <c r="F124" s="173"/>
      <c r="G124" s="11"/>
      <c r="H124" s="173"/>
      <c r="I124" s="21"/>
      <c r="J124" s="21"/>
      <c r="K124" s="173"/>
      <c r="L124" s="173"/>
      <c r="M124" s="11"/>
      <c r="N124" s="173"/>
      <c r="O124" s="185"/>
      <c r="P124" s="185"/>
      <c r="Q124" s="185"/>
    </row>
    <row r="125" spans="2:17" x14ac:dyDescent="0.2">
      <c r="B125" s="173"/>
      <c r="C125" s="21"/>
      <c r="D125" s="21"/>
      <c r="E125" s="173"/>
      <c r="F125" s="173"/>
      <c r="G125" s="11"/>
      <c r="H125" s="173"/>
      <c r="I125" s="21"/>
      <c r="J125" s="21"/>
      <c r="K125" s="173"/>
      <c r="L125" s="173"/>
      <c r="M125" s="11"/>
      <c r="N125" s="173"/>
      <c r="O125" s="185"/>
      <c r="P125" s="185"/>
      <c r="Q125" s="185"/>
    </row>
    <row r="126" spans="2:17" x14ac:dyDescent="0.2">
      <c r="B126" s="173"/>
      <c r="C126" s="21"/>
      <c r="D126" s="21"/>
      <c r="E126" s="173"/>
      <c r="F126" s="173"/>
      <c r="G126" s="11"/>
      <c r="H126" s="173"/>
      <c r="I126" s="21"/>
      <c r="J126" s="21"/>
      <c r="K126" s="173"/>
      <c r="L126" s="173"/>
      <c r="M126" s="11"/>
      <c r="N126" s="173"/>
      <c r="O126" s="185"/>
      <c r="P126" s="185"/>
      <c r="Q126" s="185"/>
    </row>
    <row r="127" spans="2:17" x14ac:dyDescent="0.2">
      <c r="B127" s="173"/>
      <c r="C127" s="21"/>
      <c r="D127" s="21"/>
      <c r="E127" s="173"/>
      <c r="F127" s="173"/>
      <c r="G127" s="11"/>
      <c r="H127" s="173"/>
      <c r="I127" s="21"/>
      <c r="J127" s="21"/>
      <c r="K127" s="173"/>
      <c r="L127" s="173"/>
      <c r="M127" s="11"/>
      <c r="N127" s="173"/>
      <c r="O127" s="185"/>
      <c r="P127" s="185"/>
      <c r="Q127" s="185"/>
    </row>
    <row r="128" spans="2:17" x14ac:dyDescent="0.2">
      <c r="B128" s="173"/>
      <c r="C128" s="21"/>
      <c r="D128" s="21"/>
      <c r="E128" s="173"/>
      <c r="F128" s="173"/>
      <c r="G128" s="11"/>
      <c r="H128" s="173"/>
      <c r="I128" s="21"/>
      <c r="J128" s="21"/>
      <c r="K128" s="173"/>
      <c r="L128" s="173"/>
      <c r="M128" s="11"/>
      <c r="N128" s="173"/>
      <c r="O128" s="185"/>
      <c r="P128" s="185"/>
      <c r="Q128" s="185"/>
    </row>
    <row r="129" spans="2:17" x14ac:dyDescent="0.2">
      <c r="B129" s="173"/>
      <c r="C129" s="21"/>
      <c r="D129" s="21"/>
      <c r="E129" s="173"/>
      <c r="F129" s="173"/>
      <c r="G129" s="11"/>
      <c r="H129" s="173"/>
      <c r="I129" s="21"/>
      <c r="J129" s="21"/>
      <c r="K129" s="173"/>
      <c r="L129" s="173"/>
      <c r="M129" s="11"/>
      <c r="N129" s="173"/>
      <c r="O129" s="185"/>
      <c r="P129" s="185"/>
      <c r="Q129" s="185"/>
    </row>
    <row r="130" spans="2:17" x14ac:dyDescent="0.2">
      <c r="B130" s="173"/>
      <c r="C130" s="21"/>
      <c r="D130" s="21"/>
      <c r="E130" s="173"/>
      <c r="F130" s="173"/>
      <c r="G130" s="11"/>
      <c r="H130" s="173"/>
      <c r="I130" s="21"/>
      <c r="J130" s="21"/>
      <c r="K130" s="173"/>
      <c r="L130" s="173"/>
      <c r="M130" s="11"/>
      <c r="N130" s="173"/>
      <c r="O130" s="185"/>
      <c r="P130" s="185"/>
      <c r="Q130" s="185"/>
    </row>
    <row r="131" spans="2:17" x14ac:dyDescent="0.2">
      <c r="B131" s="173"/>
      <c r="C131" s="21"/>
      <c r="D131" s="21"/>
      <c r="E131" s="173"/>
      <c r="F131" s="173"/>
      <c r="G131" s="11"/>
      <c r="H131" s="173"/>
      <c r="I131" s="21"/>
      <c r="J131" s="21"/>
      <c r="K131" s="173"/>
      <c r="L131" s="173"/>
      <c r="M131" s="11"/>
      <c r="N131" s="173"/>
      <c r="O131" s="185"/>
      <c r="P131" s="185"/>
      <c r="Q131" s="185"/>
    </row>
    <row r="132" spans="2:17" x14ac:dyDescent="0.2">
      <c r="B132" s="173"/>
      <c r="C132" s="21"/>
      <c r="D132" s="21"/>
      <c r="E132" s="173"/>
      <c r="F132" s="173"/>
      <c r="G132" s="11"/>
      <c r="H132" s="173"/>
      <c r="I132" s="21"/>
      <c r="J132" s="21"/>
      <c r="K132" s="173"/>
      <c r="L132" s="173"/>
      <c r="M132" s="11"/>
      <c r="N132" s="173"/>
      <c r="O132" s="185"/>
      <c r="P132" s="185"/>
      <c r="Q132" s="185"/>
    </row>
    <row r="133" spans="2:17" x14ac:dyDescent="0.2">
      <c r="B133" s="173"/>
      <c r="C133" s="21"/>
      <c r="D133" s="21"/>
      <c r="E133" s="173"/>
      <c r="F133" s="173"/>
      <c r="G133" s="11"/>
      <c r="H133" s="173"/>
      <c r="I133" s="21"/>
      <c r="J133" s="21"/>
      <c r="K133" s="173"/>
      <c r="L133" s="173"/>
      <c r="M133" s="11"/>
      <c r="N133" s="173"/>
      <c r="O133" s="185"/>
      <c r="P133" s="185"/>
      <c r="Q133" s="185"/>
    </row>
    <row r="134" spans="2:17" x14ac:dyDescent="0.2">
      <c r="B134" s="173"/>
      <c r="C134" s="21"/>
      <c r="D134" s="21"/>
      <c r="E134" s="173"/>
      <c r="F134" s="173"/>
      <c r="G134" s="11"/>
      <c r="H134" s="173"/>
      <c r="I134" s="21"/>
      <c r="J134" s="21"/>
      <c r="K134" s="173"/>
      <c r="L134" s="173"/>
      <c r="M134" s="11"/>
      <c r="N134" s="173"/>
      <c r="O134" s="185"/>
      <c r="P134" s="185"/>
      <c r="Q134" s="185"/>
    </row>
    <row r="135" spans="2:17" x14ac:dyDescent="0.2">
      <c r="B135" s="173"/>
      <c r="C135" s="21"/>
      <c r="D135" s="21"/>
      <c r="E135" s="173"/>
      <c r="F135" s="173"/>
      <c r="G135" s="11"/>
      <c r="H135" s="173"/>
      <c r="I135" s="21"/>
      <c r="J135" s="21"/>
      <c r="K135" s="173"/>
      <c r="L135" s="173"/>
      <c r="M135" s="11"/>
      <c r="N135" s="173"/>
      <c r="O135" s="185"/>
      <c r="P135" s="185"/>
      <c r="Q135" s="185"/>
    </row>
    <row r="136" spans="2:17" x14ac:dyDescent="0.2">
      <c r="B136" s="173"/>
      <c r="C136" s="21"/>
      <c r="D136" s="21"/>
      <c r="E136" s="173"/>
      <c r="F136" s="173"/>
      <c r="G136" s="11"/>
      <c r="H136" s="173"/>
      <c r="I136" s="21"/>
      <c r="J136" s="21"/>
      <c r="K136" s="173"/>
      <c r="L136" s="173"/>
      <c r="M136" s="11"/>
      <c r="N136" s="173"/>
      <c r="O136" s="185"/>
      <c r="P136" s="185"/>
      <c r="Q136" s="185"/>
    </row>
    <row r="137" spans="2:17" x14ac:dyDescent="0.2">
      <c r="B137" s="173"/>
      <c r="C137" s="21"/>
      <c r="D137" s="21"/>
      <c r="E137" s="173"/>
      <c r="F137" s="173"/>
      <c r="G137" s="11"/>
      <c r="H137" s="173"/>
      <c r="I137" s="21"/>
      <c r="J137" s="21"/>
      <c r="K137" s="173"/>
      <c r="L137" s="173"/>
      <c r="M137" s="11"/>
      <c r="N137" s="173"/>
      <c r="O137" s="185"/>
      <c r="P137" s="185"/>
      <c r="Q137" s="185"/>
    </row>
    <row r="138" spans="2:17" x14ac:dyDescent="0.2">
      <c r="B138" s="173"/>
      <c r="C138" s="21"/>
      <c r="D138" s="21"/>
      <c r="E138" s="173"/>
      <c r="F138" s="173"/>
      <c r="G138" s="11"/>
      <c r="H138" s="173"/>
      <c r="I138" s="21"/>
      <c r="J138" s="21"/>
      <c r="K138" s="173"/>
      <c r="L138" s="173"/>
      <c r="M138" s="11"/>
      <c r="N138" s="173"/>
      <c r="O138" s="185"/>
      <c r="P138" s="185"/>
      <c r="Q138" s="185"/>
    </row>
    <row r="139" spans="2:17" x14ac:dyDescent="0.2">
      <c r="B139" s="173"/>
      <c r="C139" s="21"/>
      <c r="D139" s="21"/>
      <c r="E139" s="173"/>
      <c r="F139" s="173"/>
      <c r="G139" s="11"/>
      <c r="H139" s="173"/>
      <c r="I139" s="21"/>
      <c r="J139" s="21"/>
      <c r="K139" s="173"/>
      <c r="L139" s="173"/>
      <c r="M139" s="11"/>
      <c r="N139" s="173"/>
      <c r="O139" s="185"/>
      <c r="P139" s="185"/>
      <c r="Q139" s="185"/>
    </row>
    <row r="140" spans="2:17" x14ac:dyDescent="0.2">
      <c r="B140" s="173"/>
      <c r="C140" s="21"/>
      <c r="D140" s="21"/>
      <c r="E140" s="173"/>
      <c r="F140" s="173"/>
      <c r="G140" s="11"/>
      <c r="H140" s="173"/>
      <c r="I140" s="21"/>
      <c r="J140" s="21"/>
      <c r="K140" s="173"/>
      <c r="L140" s="173"/>
      <c r="M140" s="11"/>
      <c r="N140" s="173"/>
      <c r="O140" s="185"/>
      <c r="P140" s="185"/>
      <c r="Q140" s="185"/>
    </row>
    <row r="141" spans="2:17" x14ac:dyDescent="0.2">
      <c r="B141" s="173"/>
      <c r="C141" s="21"/>
      <c r="D141" s="21"/>
      <c r="E141" s="173"/>
      <c r="F141" s="173"/>
      <c r="G141" s="11"/>
      <c r="H141" s="173"/>
      <c r="I141" s="21"/>
      <c r="J141" s="21"/>
      <c r="K141" s="173"/>
      <c r="L141" s="173"/>
      <c r="M141" s="11"/>
      <c r="N141" s="173"/>
      <c r="O141" s="185"/>
      <c r="P141" s="185"/>
      <c r="Q141" s="185"/>
    </row>
    <row r="142" spans="2:17" x14ac:dyDescent="0.2">
      <c r="B142" s="173"/>
      <c r="C142" s="21"/>
      <c r="D142" s="21"/>
      <c r="E142" s="173"/>
      <c r="F142" s="173"/>
      <c r="G142" s="11"/>
      <c r="H142" s="173"/>
      <c r="I142" s="21"/>
      <c r="J142" s="21"/>
      <c r="K142" s="173"/>
      <c r="L142" s="173"/>
      <c r="M142" s="11"/>
      <c r="N142" s="173"/>
      <c r="O142" s="185"/>
      <c r="P142" s="185"/>
      <c r="Q142" s="185"/>
    </row>
    <row r="143" spans="2:17" x14ac:dyDescent="0.2">
      <c r="B143" s="173"/>
      <c r="C143" s="21"/>
      <c r="D143" s="21"/>
      <c r="E143" s="173"/>
      <c r="F143" s="173"/>
      <c r="G143" s="11"/>
      <c r="H143" s="173"/>
      <c r="I143" s="21"/>
      <c r="J143" s="21"/>
      <c r="K143" s="173"/>
      <c r="L143" s="173"/>
      <c r="M143" s="11"/>
      <c r="N143" s="173"/>
      <c r="O143" s="185"/>
      <c r="P143" s="185"/>
      <c r="Q143" s="185"/>
    </row>
    <row r="144" spans="2:17" x14ac:dyDescent="0.2">
      <c r="B144" s="173"/>
      <c r="C144" s="21"/>
      <c r="D144" s="21"/>
      <c r="E144" s="173"/>
      <c r="F144" s="173"/>
      <c r="G144" s="11"/>
      <c r="H144" s="173"/>
      <c r="I144" s="21"/>
      <c r="J144" s="21"/>
      <c r="K144" s="173"/>
      <c r="L144" s="173"/>
      <c r="M144" s="11"/>
      <c r="N144" s="173"/>
      <c r="O144" s="185"/>
      <c r="P144" s="185"/>
      <c r="Q144" s="185"/>
    </row>
    <row r="145" spans="2:17" x14ac:dyDescent="0.2">
      <c r="B145" s="173"/>
      <c r="C145" s="21"/>
      <c r="D145" s="21"/>
      <c r="E145" s="173"/>
      <c r="F145" s="173"/>
      <c r="G145" s="11"/>
      <c r="H145" s="173"/>
      <c r="I145" s="21"/>
      <c r="J145" s="21"/>
      <c r="K145" s="173"/>
      <c r="L145" s="173"/>
      <c r="M145" s="11"/>
      <c r="N145" s="173"/>
      <c r="O145" s="185"/>
      <c r="P145" s="185"/>
      <c r="Q145" s="185"/>
    </row>
    <row r="146" spans="2:17" x14ac:dyDescent="0.2">
      <c r="B146" s="173"/>
      <c r="C146" s="21"/>
      <c r="D146" s="21"/>
      <c r="E146" s="173"/>
      <c r="F146" s="173"/>
      <c r="G146" s="11"/>
      <c r="H146" s="173"/>
      <c r="I146" s="21"/>
      <c r="J146" s="21"/>
      <c r="K146" s="173"/>
      <c r="L146" s="173"/>
      <c r="M146" s="11"/>
      <c r="N146" s="173"/>
      <c r="O146" s="185"/>
      <c r="P146" s="185"/>
      <c r="Q146" s="185"/>
    </row>
    <row r="147" spans="2:17" x14ac:dyDescent="0.2">
      <c r="B147" s="173"/>
      <c r="C147" s="21"/>
      <c r="D147" s="21"/>
      <c r="E147" s="173"/>
      <c r="F147" s="173"/>
      <c r="G147" s="11"/>
      <c r="H147" s="173"/>
      <c r="I147" s="21"/>
      <c r="J147" s="21"/>
      <c r="K147" s="173"/>
      <c r="L147" s="173"/>
      <c r="M147" s="11"/>
      <c r="N147" s="173"/>
      <c r="O147" s="185"/>
      <c r="P147" s="185"/>
      <c r="Q147" s="185"/>
    </row>
    <row r="148" spans="2:17" x14ac:dyDescent="0.2">
      <c r="B148" s="173"/>
      <c r="C148" s="21"/>
      <c r="D148" s="21"/>
      <c r="E148" s="173"/>
      <c r="F148" s="173"/>
      <c r="G148" s="11"/>
      <c r="H148" s="173"/>
      <c r="I148" s="21"/>
      <c r="J148" s="21"/>
      <c r="K148" s="173"/>
      <c r="L148" s="173"/>
      <c r="M148" s="11"/>
      <c r="N148" s="173"/>
      <c r="O148" s="185"/>
      <c r="P148" s="185"/>
      <c r="Q148" s="185"/>
    </row>
    <row r="149" spans="2:17" x14ac:dyDescent="0.2">
      <c r="B149" s="173"/>
      <c r="C149" s="21"/>
      <c r="D149" s="21"/>
      <c r="E149" s="173"/>
      <c r="F149" s="173"/>
      <c r="G149" s="11"/>
      <c r="H149" s="173"/>
      <c r="I149" s="21"/>
      <c r="J149" s="21"/>
      <c r="K149" s="173"/>
      <c r="L149" s="173"/>
      <c r="M149" s="11"/>
      <c r="N149" s="173"/>
      <c r="O149" s="185"/>
      <c r="P149" s="185"/>
      <c r="Q149" s="185"/>
    </row>
    <row r="150" spans="2:17" x14ac:dyDescent="0.2">
      <c r="B150" s="173"/>
      <c r="C150" s="21"/>
      <c r="D150" s="21"/>
      <c r="E150" s="173"/>
      <c r="F150" s="173"/>
      <c r="G150" s="11"/>
      <c r="H150" s="173"/>
      <c r="I150" s="21"/>
      <c r="J150" s="21"/>
      <c r="K150" s="173"/>
      <c r="L150" s="173"/>
      <c r="M150" s="11"/>
      <c r="N150" s="173"/>
      <c r="O150" s="185"/>
      <c r="P150" s="185"/>
      <c r="Q150" s="185"/>
    </row>
    <row r="151" spans="2:17" x14ac:dyDescent="0.2">
      <c r="B151" s="173"/>
      <c r="C151" s="21"/>
      <c r="D151" s="21"/>
      <c r="E151" s="173"/>
      <c r="F151" s="173"/>
      <c r="G151" s="11"/>
      <c r="H151" s="173"/>
      <c r="I151" s="21"/>
      <c r="J151" s="21"/>
      <c r="K151" s="173"/>
      <c r="L151" s="173"/>
      <c r="M151" s="11"/>
      <c r="N151" s="173"/>
      <c r="O151" s="185"/>
      <c r="P151" s="185"/>
      <c r="Q151" s="185"/>
    </row>
    <row r="152" spans="2:17" x14ac:dyDescent="0.2">
      <c r="B152" s="173"/>
      <c r="C152" s="21"/>
      <c r="D152" s="21"/>
      <c r="E152" s="173"/>
      <c r="F152" s="173"/>
      <c r="G152" s="11"/>
      <c r="H152" s="173"/>
      <c r="I152" s="21"/>
      <c r="J152" s="21"/>
      <c r="K152" s="173"/>
      <c r="L152" s="173"/>
      <c r="M152" s="11"/>
      <c r="N152" s="173"/>
      <c r="O152" s="185"/>
      <c r="P152" s="185"/>
      <c r="Q152" s="185"/>
    </row>
    <row r="153" spans="2:17" x14ac:dyDescent="0.2">
      <c r="B153" s="173"/>
      <c r="C153" s="21"/>
      <c r="D153" s="21"/>
      <c r="E153" s="173"/>
      <c r="F153" s="173"/>
      <c r="G153" s="11"/>
      <c r="H153" s="173"/>
      <c r="I153" s="21"/>
      <c r="J153" s="21"/>
      <c r="K153" s="173"/>
      <c r="L153" s="173"/>
      <c r="M153" s="11"/>
      <c r="N153" s="173"/>
      <c r="O153" s="185"/>
      <c r="P153" s="185"/>
      <c r="Q153" s="185"/>
    </row>
    <row r="154" spans="2:17" x14ac:dyDescent="0.2">
      <c r="B154" s="173"/>
      <c r="C154" s="21"/>
      <c r="D154" s="21"/>
      <c r="E154" s="173"/>
      <c r="F154" s="173"/>
      <c r="G154" s="11"/>
      <c r="H154" s="173"/>
      <c r="I154" s="21"/>
      <c r="J154" s="21"/>
      <c r="K154" s="173"/>
      <c r="L154" s="173"/>
      <c r="M154" s="11"/>
      <c r="N154" s="173"/>
      <c r="O154" s="185"/>
      <c r="P154" s="185"/>
      <c r="Q154" s="185"/>
    </row>
    <row r="155" spans="2:17" x14ac:dyDescent="0.2">
      <c r="B155" s="173"/>
      <c r="C155" s="21"/>
      <c r="D155" s="21"/>
      <c r="E155" s="173"/>
      <c r="F155" s="173"/>
      <c r="G155" s="11"/>
      <c r="H155" s="173"/>
      <c r="I155" s="21"/>
      <c r="J155" s="21"/>
      <c r="K155" s="173"/>
      <c r="L155" s="173"/>
      <c r="M155" s="11"/>
      <c r="N155" s="173"/>
      <c r="O155" s="185"/>
      <c r="P155" s="185"/>
      <c r="Q155" s="185"/>
    </row>
    <row r="156" spans="2:17" x14ac:dyDescent="0.2">
      <c r="B156" s="173"/>
      <c r="C156" s="21"/>
      <c r="D156" s="21"/>
      <c r="E156" s="173"/>
      <c r="F156" s="173"/>
      <c r="G156" s="11"/>
      <c r="H156" s="173"/>
      <c r="I156" s="21"/>
      <c r="J156" s="21"/>
      <c r="K156" s="173"/>
      <c r="L156" s="173"/>
      <c r="M156" s="11"/>
      <c r="N156" s="173"/>
      <c r="O156" s="185"/>
      <c r="P156" s="185"/>
      <c r="Q156" s="185"/>
    </row>
    <row r="157" spans="2:17" x14ac:dyDescent="0.2">
      <c r="B157" s="173"/>
      <c r="C157" s="21"/>
      <c r="D157" s="21"/>
      <c r="E157" s="173"/>
      <c r="F157" s="173"/>
      <c r="G157" s="11"/>
      <c r="H157" s="173"/>
      <c r="I157" s="21"/>
      <c r="J157" s="21"/>
      <c r="K157" s="173"/>
      <c r="L157" s="173"/>
      <c r="M157" s="11"/>
      <c r="N157" s="173"/>
      <c r="O157" s="185"/>
      <c r="P157" s="185"/>
      <c r="Q157" s="185"/>
    </row>
    <row r="158" spans="2:17" x14ac:dyDescent="0.2">
      <c r="B158" s="173"/>
      <c r="C158" s="21"/>
      <c r="D158" s="21"/>
      <c r="E158" s="173"/>
      <c r="F158" s="173"/>
      <c r="G158" s="11"/>
      <c r="H158" s="173"/>
      <c r="I158" s="21"/>
      <c r="J158" s="21"/>
      <c r="K158" s="173"/>
      <c r="L158" s="173"/>
      <c r="M158" s="11"/>
      <c r="N158" s="173"/>
      <c r="O158" s="185"/>
      <c r="P158" s="185"/>
      <c r="Q158" s="185"/>
    </row>
    <row r="159" spans="2:17" x14ac:dyDescent="0.2">
      <c r="B159" s="173"/>
      <c r="C159" s="21"/>
      <c r="D159" s="21"/>
      <c r="E159" s="173"/>
      <c r="F159" s="173"/>
      <c r="G159" s="11"/>
      <c r="H159" s="173"/>
      <c r="I159" s="21"/>
      <c r="J159" s="21"/>
      <c r="K159" s="173"/>
      <c r="L159" s="173"/>
      <c r="M159" s="11"/>
      <c r="N159" s="173"/>
      <c r="O159" s="185"/>
      <c r="P159" s="185"/>
      <c r="Q159" s="185"/>
    </row>
    <row r="160" spans="2:17" x14ac:dyDescent="0.2">
      <c r="B160" s="173"/>
      <c r="C160" s="21"/>
      <c r="D160" s="21"/>
      <c r="E160" s="173"/>
      <c r="F160" s="173"/>
      <c r="G160" s="11"/>
      <c r="H160" s="173"/>
      <c r="I160" s="21"/>
      <c r="J160" s="21"/>
      <c r="K160" s="173"/>
      <c r="L160" s="173"/>
      <c r="M160" s="11"/>
      <c r="N160" s="173"/>
      <c r="O160" s="185"/>
      <c r="P160" s="185"/>
      <c r="Q160" s="185"/>
    </row>
    <row r="161" spans="2:17" x14ac:dyDescent="0.2">
      <c r="B161" s="173"/>
      <c r="C161" s="21"/>
      <c r="D161" s="21"/>
      <c r="E161" s="173"/>
      <c r="F161" s="173"/>
      <c r="G161" s="11"/>
      <c r="H161" s="173"/>
      <c r="I161" s="21"/>
      <c r="J161" s="21"/>
      <c r="K161" s="173"/>
      <c r="L161" s="173"/>
      <c r="M161" s="11"/>
      <c r="N161" s="173"/>
      <c r="O161" s="185"/>
      <c r="P161" s="185"/>
      <c r="Q161" s="185"/>
    </row>
    <row r="162" spans="2:17" x14ac:dyDescent="0.2">
      <c r="B162" s="173"/>
      <c r="C162" s="21"/>
      <c r="D162" s="21"/>
      <c r="E162" s="173"/>
      <c r="F162" s="173"/>
      <c r="G162" s="11"/>
      <c r="H162" s="173"/>
      <c r="I162" s="21"/>
      <c r="J162" s="21"/>
      <c r="K162" s="173"/>
      <c r="L162" s="173"/>
      <c r="M162" s="11"/>
      <c r="N162" s="173"/>
      <c r="O162" s="185"/>
      <c r="P162" s="185"/>
      <c r="Q162" s="185"/>
    </row>
    <row r="163" spans="2:17" x14ac:dyDescent="0.2">
      <c r="B163" s="173"/>
      <c r="C163" s="21"/>
      <c r="D163" s="21"/>
      <c r="E163" s="173"/>
      <c r="F163" s="173"/>
      <c r="G163" s="11"/>
      <c r="H163" s="173"/>
      <c r="I163" s="21"/>
      <c r="J163" s="21"/>
      <c r="K163" s="173"/>
      <c r="L163" s="173"/>
      <c r="M163" s="11"/>
      <c r="N163" s="173"/>
      <c r="O163" s="185"/>
      <c r="P163" s="185"/>
      <c r="Q163" s="185"/>
    </row>
    <row r="164" spans="2:17" x14ac:dyDescent="0.2">
      <c r="B164" s="173"/>
      <c r="C164" s="21"/>
      <c r="D164" s="21"/>
      <c r="E164" s="173"/>
      <c r="F164" s="173"/>
      <c r="G164" s="11"/>
      <c r="H164" s="173"/>
      <c r="I164" s="21"/>
      <c r="J164" s="21"/>
      <c r="K164" s="173"/>
      <c r="L164" s="173"/>
      <c r="M164" s="11"/>
      <c r="N164" s="173"/>
      <c r="O164" s="185"/>
      <c r="P164" s="185"/>
      <c r="Q164" s="185"/>
    </row>
    <row r="165" spans="2:17" x14ac:dyDescent="0.2">
      <c r="B165" s="173"/>
      <c r="C165" s="21"/>
      <c r="D165" s="21"/>
      <c r="E165" s="173"/>
      <c r="F165" s="173"/>
      <c r="G165" s="11"/>
      <c r="H165" s="173"/>
      <c r="I165" s="21"/>
      <c r="J165" s="21"/>
      <c r="K165" s="173"/>
      <c r="L165" s="173"/>
      <c r="M165" s="11"/>
      <c r="N165" s="173"/>
      <c r="O165" s="185"/>
      <c r="P165" s="185"/>
      <c r="Q165" s="185"/>
    </row>
    <row r="166" spans="2:17" x14ac:dyDescent="0.2">
      <c r="B166" s="173"/>
      <c r="C166" s="21"/>
      <c r="D166" s="21"/>
      <c r="E166" s="173"/>
      <c r="F166" s="173"/>
      <c r="G166" s="11"/>
      <c r="H166" s="173"/>
      <c r="I166" s="21"/>
      <c r="J166" s="21"/>
      <c r="K166" s="173"/>
      <c r="L166" s="173"/>
      <c r="M166" s="11"/>
      <c r="N166" s="173"/>
      <c r="O166" s="185"/>
      <c r="P166" s="185"/>
      <c r="Q166" s="185"/>
    </row>
    <row r="167" spans="2:17" x14ac:dyDescent="0.2">
      <c r="B167" s="173"/>
      <c r="C167" s="21"/>
      <c r="D167" s="21"/>
      <c r="E167" s="173"/>
      <c r="F167" s="173"/>
      <c r="G167" s="11"/>
      <c r="H167" s="173"/>
      <c r="I167" s="21"/>
      <c r="J167" s="21"/>
      <c r="K167" s="173"/>
      <c r="L167" s="173"/>
      <c r="M167" s="11"/>
      <c r="N167" s="173"/>
      <c r="O167" s="185"/>
      <c r="P167" s="185"/>
      <c r="Q167" s="185"/>
    </row>
    <row r="168" spans="2:17" x14ac:dyDescent="0.2">
      <c r="B168" s="173"/>
      <c r="C168" s="21"/>
      <c r="D168" s="21"/>
      <c r="E168" s="173"/>
      <c r="F168" s="173"/>
      <c r="G168" s="11"/>
      <c r="H168" s="173"/>
      <c r="I168" s="21"/>
      <c r="J168" s="21"/>
      <c r="K168" s="173"/>
      <c r="L168" s="173"/>
      <c r="M168" s="11"/>
      <c r="N168" s="173"/>
      <c r="O168" s="185"/>
      <c r="P168" s="185"/>
      <c r="Q168" s="185"/>
    </row>
    <row r="169" spans="2:17" x14ac:dyDescent="0.2">
      <c r="B169" s="173"/>
      <c r="C169" s="21"/>
      <c r="D169" s="21"/>
      <c r="E169" s="173"/>
      <c r="F169" s="173"/>
      <c r="G169" s="11"/>
      <c r="H169" s="173"/>
      <c r="I169" s="21"/>
      <c r="J169" s="21"/>
      <c r="K169" s="173"/>
      <c r="L169" s="173"/>
      <c r="M169" s="11"/>
      <c r="N169" s="173"/>
      <c r="O169" s="185"/>
      <c r="P169" s="185"/>
      <c r="Q169" s="185"/>
    </row>
    <row r="170" spans="2:17" x14ac:dyDescent="0.2">
      <c r="B170" s="173"/>
      <c r="C170" s="21"/>
      <c r="D170" s="21"/>
      <c r="E170" s="173"/>
      <c r="F170" s="173"/>
      <c r="G170" s="11"/>
      <c r="H170" s="173"/>
      <c r="I170" s="21"/>
      <c r="J170" s="21"/>
      <c r="K170" s="173"/>
      <c r="L170" s="173"/>
      <c r="M170" s="11"/>
      <c r="N170" s="173"/>
      <c r="O170" s="185"/>
      <c r="P170" s="185"/>
      <c r="Q170" s="185"/>
    </row>
    <row r="171" spans="2:17" x14ac:dyDescent="0.2">
      <c r="B171" s="173"/>
      <c r="C171" s="21"/>
      <c r="D171" s="21"/>
      <c r="E171" s="173"/>
      <c r="F171" s="173"/>
      <c r="G171" s="11"/>
      <c r="H171" s="173"/>
      <c r="I171" s="21"/>
      <c r="J171" s="21"/>
      <c r="K171" s="173"/>
      <c r="L171" s="173"/>
      <c r="M171" s="11"/>
      <c r="N171" s="173"/>
      <c r="O171" s="185"/>
      <c r="P171" s="185"/>
      <c r="Q171" s="185"/>
    </row>
    <row r="172" spans="2:17" x14ac:dyDescent="0.2">
      <c r="B172" s="173"/>
      <c r="C172" s="21"/>
      <c r="D172" s="21"/>
      <c r="E172" s="173"/>
      <c r="F172" s="173"/>
      <c r="G172" s="11"/>
      <c r="H172" s="173"/>
      <c r="I172" s="21"/>
      <c r="J172" s="21"/>
      <c r="K172" s="173"/>
      <c r="L172" s="173"/>
      <c r="M172" s="11"/>
      <c r="N172" s="173"/>
      <c r="O172" s="185"/>
      <c r="P172" s="185"/>
      <c r="Q172" s="185"/>
    </row>
    <row r="173" spans="2:17" x14ac:dyDescent="0.2">
      <c r="B173" s="173"/>
      <c r="C173" s="21"/>
      <c r="D173" s="21"/>
      <c r="E173" s="173"/>
      <c r="F173" s="173"/>
      <c r="G173" s="11"/>
      <c r="H173" s="173"/>
      <c r="I173" s="21"/>
      <c r="J173" s="21"/>
      <c r="K173" s="173"/>
      <c r="L173" s="173"/>
      <c r="M173" s="11"/>
      <c r="N173" s="173"/>
      <c r="O173" s="185"/>
      <c r="P173" s="185"/>
      <c r="Q173" s="185"/>
    </row>
    <row r="174" spans="2:17" x14ac:dyDescent="0.2">
      <c r="B174" s="173"/>
      <c r="C174" s="21"/>
      <c r="D174" s="21"/>
      <c r="E174" s="173"/>
      <c r="F174" s="173"/>
      <c r="G174" s="11"/>
      <c r="H174" s="173"/>
      <c r="I174" s="21"/>
      <c r="J174" s="21"/>
      <c r="K174" s="173"/>
      <c r="L174" s="173"/>
      <c r="M174" s="11"/>
      <c r="N174" s="173"/>
      <c r="O174" s="185"/>
      <c r="P174" s="185"/>
      <c r="Q174" s="185"/>
    </row>
    <row r="175" spans="2:17" x14ac:dyDescent="0.2">
      <c r="B175" s="173"/>
      <c r="C175" s="21"/>
      <c r="D175" s="21"/>
      <c r="E175" s="173"/>
      <c r="F175" s="173"/>
      <c r="G175" s="11"/>
      <c r="H175" s="173"/>
      <c r="I175" s="21"/>
      <c r="J175" s="21"/>
      <c r="K175" s="173"/>
      <c r="L175" s="173"/>
      <c r="M175" s="11"/>
      <c r="N175" s="173"/>
      <c r="O175" s="185"/>
      <c r="P175" s="185"/>
      <c r="Q175" s="185"/>
    </row>
    <row r="176" spans="2:17" x14ac:dyDescent="0.2">
      <c r="B176" s="173"/>
      <c r="C176" s="21"/>
      <c r="D176" s="21"/>
      <c r="E176" s="173"/>
      <c r="F176" s="173"/>
      <c r="G176" s="11"/>
      <c r="H176" s="173"/>
      <c r="I176" s="21"/>
      <c r="J176" s="21"/>
      <c r="K176" s="173"/>
      <c r="L176" s="173"/>
      <c r="M176" s="11"/>
      <c r="N176" s="173"/>
      <c r="O176" s="185"/>
      <c r="P176" s="185"/>
      <c r="Q176" s="185"/>
    </row>
    <row r="177" spans="2:17" x14ac:dyDescent="0.2">
      <c r="B177" s="173"/>
      <c r="C177" s="21"/>
      <c r="D177" s="21"/>
      <c r="E177" s="173"/>
      <c r="F177" s="173"/>
      <c r="G177" s="11"/>
      <c r="H177" s="173"/>
      <c r="I177" s="21"/>
      <c r="J177" s="21"/>
      <c r="K177" s="173"/>
      <c r="L177" s="173"/>
      <c r="M177" s="11"/>
      <c r="N177" s="173"/>
      <c r="O177" s="185"/>
      <c r="P177" s="185"/>
      <c r="Q177" s="185"/>
    </row>
    <row r="178" spans="2:17" x14ac:dyDescent="0.2">
      <c r="B178" s="173"/>
      <c r="C178" s="21"/>
      <c r="D178" s="21"/>
      <c r="E178" s="173"/>
      <c r="F178" s="173"/>
      <c r="G178" s="11"/>
      <c r="H178" s="173"/>
      <c r="I178" s="21"/>
      <c r="J178" s="21"/>
      <c r="K178" s="173"/>
      <c r="L178" s="173"/>
      <c r="M178" s="11"/>
      <c r="N178" s="173"/>
      <c r="O178" s="185"/>
      <c r="P178" s="185"/>
      <c r="Q178" s="185"/>
    </row>
    <row r="179" spans="2:17" x14ac:dyDescent="0.2">
      <c r="B179" s="173"/>
      <c r="C179" s="21"/>
      <c r="D179" s="21"/>
      <c r="E179" s="173"/>
      <c r="F179" s="173"/>
      <c r="G179" s="11"/>
      <c r="H179" s="173"/>
      <c r="I179" s="21"/>
      <c r="J179" s="21"/>
      <c r="K179" s="173"/>
      <c r="L179" s="173"/>
      <c r="M179" s="11"/>
      <c r="N179" s="173"/>
      <c r="O179" s="185"/>
      <c r="P179" s="185"/>
      <c r="Q179" s="185"/>
    </row>
    <row r="180" spans="2:17" x14ac:dyDescent="0.2">
      <c r="B180" s="173"/>
      <c r="C180" s="21"/>
      <c r="D180" s="21"/>
      <c r="E180" s="173"/>
      <c r="F180" s="173"/>
      <c r="G180" s="11"/>
      <c r="H180" s="173"/>
      <c r="I180" s="21"/>
      <c r="J180" s="21"/>
      <c r="K180" s="173"/>
      <c r="L180" s="173"/>
      <c r="M180" s="11"/>
      <c r="N180" s="173"/>
      <c r="O180" s="185"/>
      <c r="P180" s="185"/>
      <c r="Q180" s="185"/>
    </row>
    <row r="181" spans="2:17" x14ac:dyDescent="0.2">
      <c r="B181" s="173"/>
      <c r="C181" s="21"/>
      <c r="D181" s="21"/>
      <c r="E181" s="173"/>
      <c r="F181" s="173"/>
      <c r="G181" s="11"/>
      <c r="H181" s="173"/>
      <c r="I181" s="21"/>
      <c r="J181" s="21"/>
      <c r="K181" s="173"/>
      <c r="L181" s="173"/>
      <c r="M181" s="11"/>
      <c r="N181" s="173"/>
      <c r="O181" s="185"/>
      <c r="P181" s="185"/>
      <c r="Q181" s="185"/>
    </row>
    <row r="182" spans="2:17" x14ac:dyDescent="0.2">
      <c r="B182" s="173"/>
      <c r="C182" s="21"/>
      <c r="D182" s="21"/>
      <c r="E182" s="173"/>
      <c r="F182" s="173"/>
      <c r="G182" s="11"/>
      <c r="H182" s="173"/>
      <c r="I182" s="21"/>
      <c r="J182" s="21"/>
      <c r="K182" s="173"/>
      <c r="L182" s="173"/>
      <c r="M182" s="11"/>
      <c r="N182" s="173"/>
      <c r="O182" s="185"/>
      <c r="P182" s="185"/>
      <c r="Q182" s="185"/>
    </row>
    <row r="183" spans="2:17" x14ac:dyDescent="0.2">
      <c r="B183" s="173"/>
      <c r="C183" s="21"/>
      <c r="D183" s="21"/>
      <c r="E183" s="173"/>
      <c r="F183" s="173"/>
      <c r="G183" s="11"/>
      <c r="H183" s="173"/>
      <c r="I183" s="21"/>
      <c r="J183" s="21"/>
      <c r="K183" s="173"/>
      <c r="L183" s="173"/>
      <c r="M183" s="11"/>
      <c r="N183" s="173"/>
      <c r="O183" s="185"/>
      <c r="P183" s="185"/>
      <c r="Q183" s="185"/>
    </row>
    <row r="184" spans="2:17" x14ac:dyDescent="0.2">
      <c r="B184" s="173"/>
      <c r="C184" s="21"/>
      <c r="D184" s="21"/>
      <c r="E184" s="173"/>
      <c r="F184" s="173"/>
      <c r="G184" s="11"/>
      <c r="H184" s="173"/>
      <c r="I184" s="21"/>
      <c r="J184" s="21"/>
      <c r="K184" s="173"/>
      <c r="L184" s="173"/>
      <c r="M184" s="11"/>
      <c r="N184" s="173"/>
      <c r="O184" s="185"/>
      <c r="P184" s="185"/>
      <c r="Q184" s="185"/>
    </row>
    <row r="185" spans="2:17" x14ac:dyDescent="0.2">
      <c r="B185" s="173"/>
      <c r="C185" s="21"/>
      <c r="D185" s="21"/>
      <c r="E185" s="173"/>
      <c r="F185" s="173"/>
      <c r="G185" s="11"/>
      <c r="H185" s="173"/>
      <c r="I185" s="21"/>
      <c r="J185" s="21"/>
      <c r="K185" s="173"/>
      <c r="L185" s="173"/>
      <c r="M185" s="11"/>
      <c r="N185" s="173"/>
      <c r="O185" s="185"/>
      <c r="P185" s="185"/>
      <c r="Q185" s="185"/>
    </row>
    <row r="186" spans="2:17" x14ac:dyDescent="0.2">
      <c r="B186" s="173"/>
      <c r="C186" s="21"/>
      <c r="D186" s="21"/>
      <c r="E186" s="173"/>
      <c r="F186" s="173"/>
      <c r="G186" s="11"/>
      <c r="H186" s="173"/>
      <c r="I186" s="21"/>
      <c r="J186" s="21"/>
      <c r="K186" s="173"/>
      <c r="L186" s="173"/>
      <c r="M186" s="11"/>
      <c r="N186" s="173"/>
      <c r="O186" s="185"/>
      <c r="P186" s="185"/>
      <c r="Q186" s="185"/>
    </row>
    <row r="187" spans="2:17" x14ac:dyDescent="0.2">
      <c r="B187" s="173"/>
      <c r="C187" s="21"/>
      <c r="D187" s="21"/>
      <c r="E187" s="173"/>
      <c r="F187" s="173"/>
      <c r="G187" s="11"/>
      <c r="H187" s="173"/>
      <c r="I187" s="21"/>
      <c r="J187" s="21"/>
      <c r="K187" s="173"/>
      <c r="L187" s="173"/>
      <c r="M187" s="11"/>
      <c r="N187" s="173"/>
      <c r="O187" s="185"/>
      <c r="P187" s="185"/>
      <c r="Q187" s="185"/>
    </row>
    <row r="188" spans="2:17" x14ac:dyDescent="0.2">
      <c r="B188" s="173"/>
      <c r="C188" s="21"/>
      <c r="D188" s="21"/>
      <c r="E188" s="173"/>
      <c r="F188" s="173"/>
      <c r="G188" s="11"/>
      <c r="H188" s="173"/>
      <c r="I188" s="21"/>
      <c r="J188" s="21"/>
      <c r="K188" s="173"/>
      <c r="L188" s="173"/>
      <c r="M188" s="11"/>
      <c r="N188" s="173"/>
      <c r="O188" s="185"/>
      <c r="P188" s="185"/>
      <c r="Q188" s="185"/>
    </row>
    <row r="189" spans="2:17" x14ac:dyDescent="0.2">
      <c r="B189" s="173"/>
      <c r="C189" s="21"/>
      <c r="D189" s="21"/>
      <c r="E189" s="173"/>
      <c r="F189" s="173"/>
      <c r="G189" s="11"/>
      <c r="H189" s="173"/>
      <c r="I189" s="21"/>
      <c r="J189" s="21"/>
      <c r="K189" s="173"/>
      <c r="L189" s="173"/>
      <c r="M189" s="11"/>
      <c r="N189" s="173"/>
      <c r="O189" s="185"/>
      <c r="P189" s="185"/>
      <c r="Q189" s="185"/>
    </row>
    <row r="190" spans="2:17" x14ac:dyDescent="0.2">
      <c r="B190" s="173"/>
      <c r="C190" s="21"/>
      <c r="D190" s="21"/>
      <c r="E190" s="173"/>
      <c r="F190" s="173"/>
      <c r="G190" s="11"/>
      <c r="H190" s="173"/>
      <c r="I190" s="21"/>
      <c r="J190" s="21"/>
      <c r="K190" s="173"/>
      <c r="L190" s="173"/>
      <c r="M190" s="11"/>
      <c r="N190" s="173"/>
      <c r="O190" s="185"/>
      <c r="P190" s="185"/>
      <c r="Q190" s="185"/>
    </row>
    <row r="191" spans="2:17" x14ac:dyDescent="0.2">
      <c r="B191" s="173"/>
      <c r="C191" s="21"/>
      <c r="D191" s="21"/>
      <c r="E191" s="173"/>
      <c r="F191" s="173"/>
      <c r="G191" s="11"/>
      <c r="H191" s="173"/>
      <c r="I191" s="21"/>
      <c r="J191" s="21"/>
      <c r="K191" s="173"/>
      <c r="L191" s="173"/>
      <c r="M191" s="11"/>
      <c r="N191" s="173"/>
      <c r="O191" s="185"/>
      <c r="P191" s="185"/>
      <c r="Q191" s="185"/>
    </row>
    <row r="192" spans="2:17" x14ac:dyDescent="0.2">
      <c r="B192" s="173"/>
      <c r="C192" s="21"/>
      <c r="D192" s="21"/>
      <c r="E192" s="173"/>
      <c r="F192" s="173"/>
      <c r="G192" s="11"/>
      <c r="H192" s="173"/>
      <c r="I192" s="21"/>
      <c r="J192" s="21"/>
      <c r="K192" s="173"/>
      <c r="L192" s="173"/>
      <c r="M192" s="11"/>
      <c r="N192" s="173"/>
      <c r="O192" s="185"/>
      <c r="P192" s="185"/>
      <c r="Q192" s="185"/>
    </row>
    <row r="193" spans="2:17" x14ac:dyDescent="0.2">
      <c r="B193" s="173"/>
      <c r="C193" s="21"/>
      <c r="D193" s="21"/>
      <c r="E193" s="173"/>
      <c r="F193" s="173"/>
      <c r="G193" s="11"/>
      <c r="H193" s="173"/>
      <c r="I193" s="21"/>
      <c r="J193" s="21"/>
      <c r="K193" s="173"/>
      <c r="L193" s="173"/>
      <c r="M193" s="11"/>
      <c r="N193" s="173"/>
      <c r="O193" s="185"/>
      <c r="P193" s="185"/>
      <c r="Q193" s="185"/>
    </row>
    <row r="194" spans="2:17" x14ac:dyDescent="0.2">
      <c r="B194" s="173"/>
      <c r="C194" s="21"/>
      <c r="D194" s="21"/>
      <c r="E194" s="173"/>
      <c r="F194" s="173"/>
      <c r="G194" s="11"/>
      <c r="H194" s="173"/>
      <c r="I194" s="21"/>
      <c r="J194" s="21"/>
      <c r="K194" s="173"/>
      <c r="L194" s="173"/>
      <c r="M194" s="11"/>
      <c r="N194" s="173"/>
      <c r="O194" s="185"/>
      <c r="P194" s="185"/>
      <c r="Q194" s="185"/>
    </row>
    <row r="195" spans="2:17" x14ac:dyDescent="0.2">
      <c r="B195" s="173"/>
      <c r="C195" s="21"/>
      <c r="D195" s="21"/>
      <c r="E195" s="173"/>
      <c r="F195" s="173"/>
      <c r="G195" s="11"/>
      <c r="H195" s="173"/>
      <c r="I195" s="21"/>
      <c r="J195" s="21"/>
      <c r="K195" s="173"/>
      <c r="L195" s="173"/>
      <c r="M195" s="11"/>
      <c r="N195" s="173"/>
      <c r="O195" s="185"/>
      <c r="P195" s="185"/>
      <c r="Q195" s="185"/>
    </row>
    <row r="196" spans="2:17" x14ac:dyDescent="0.2">
      <c r="B196" s="173"/>
      <c r="C196" s="21"/>
      <c r="D196" s="21"/>
      <c r="E196" s="173"/>
      <c r="F196" s="173"/>
      <c r="G196" s="11"/>
      <c r="H196" s="173"/>
      <c r="I196" s="21"/>
      <c r="J196" s="21"/>
      <c r="K196" s="173"/>
      <c r="L196" s="173"/>
      <c r="M196" s="11"/>
      <c r="N196" s="173"/>
      <c r="O196" s="185"/>
      <c r="P196" s="185"/>
      <c r="Q196" s="185"/>
    </row>
    <row r="197" spans="2:17" x14ac:dyDescent="0.2">
      <c r="B197" s="173"/>
      <c r="C197" s="21"/>
      <c r="D197" s="21"/>
      <c r="E197" s="173"/>
      <c r="F197" s="173"/>
      <c r="G197" s="11"/>
      <c r="H197" s="173"/>
      <c r="I197" s="21"/>
      <c r="J197" s="21"/>
      <c r="K197" s="173"/>
      <c r="L197" s="173"/>
      <c r="M197" s="11"/>
      <c r="N197" s="173"/>
      <c r="O197" s="185"/>
      <c r="P197" s="185"/>
      <c r="Q197" s="185"/>
    </row>
    <row r="198" spans="2:17" x14ac:dyDescent="0.2">
      <c r="B198" s="173"/>
      <c r="C198" s="21"/>
      <c r="D198" s="21"/>
      <c r="E198" s="173"/>
      <c r="F198" s="173"/>
      <c r="G198" s="11"/>
      <c r="H198" s="173"/>
      <c r="I198" s="21"/>
      <c r="J198" s="21"/>
      <c r="K198" s="173"/>
      <c r="L198" s="173"/>
      <c r="M198" s="11"/>
      <c r="N198" s="173"/>
      <c r="O198" s="185"/>
      <c r="P198" s="185"/>
      <c r="Q198" s="185"/>
    </row>
    <row r="199" spans="2:17" x14ac:dyDescent="0.2">
      <c r="B199" s="173"/>
      <c r="C199" s="21"/>
      <c r="D199" s="21"/>
      <c r="E199" s="173"/>
      <c r="F199" s="173"/>
      <c r="G199" s="11"/>
      <c r="H199" s="173"/>
      <c r="I199" s="21"/>
      <c r="J199" s="21"/>
      <c r="K199" s="173"/>
      <c r="L199" s="173"/>
      <c r="M199" s="11"/>
      <c r="N199" s="173"/>
      <c r="O199" s="185"/>
      <c r="P199" s="185"/>
      <c r="Q199" s="185"/>
    </row>
    <row r="200" spans="2:17" x14ac:dyDescent="0.2">
      <c r="B200" s="173"/>
      <c r="C200" s="21"/>
      <c r="D200" s="21"/>
      <c r="E200" s="173"/>
      <c r="F200" s="173"/>
      <c r="G200" s="11"/>
      <c r="H200" s="173"/>
      <c r="I200" s="21"/>
      <c r="J200" s="21"/>
      <c r="K200" s="173"/>
      <c r="L200" s="173"/>
      <c r="M200" s="11"/>
      <c r="N200" s="173"/>
      <c r="O200" s="185"/>
      <c r="P200" s="185"/>
      <c r="Q200" s="185"/>
    </row>
    <row r="201" spans="2:17" x14ac:dyDescent="0.2">
      <c r="B201" s="173"/>
      <c r="C201" s="21"/>
      <c r="D201" s="21"/>
      <c r="E201" s="173"/>
      <c r="F201" s="173"/>
      <c r="G201" s="11"/>
      <c r="H201" s="173"/>
      <c r="I201" s="21"/>
      <c r="J201" s="21"/>
      <c r="K201" s="173"/>
      <c r="L201" s="173"/>
      <c r="M201" s="11"/>
      <c r="N201" s="173"/>
      <c r="O201" s="185"/>
      <c r="P201" s="185"/>
      <c r="Q201" s="185"/>
    </row>
    <row r="202" spans="2:17" x14ac:dyDescent="0.2">
      <c r="B202" s="173"/>
      <c r="C202" s="21"/>
      <c r="D202" s="21"/>
      <c r="E202" s="173"/>
      <c r="F202" s="173"/>
      <c r="G202" s="11"/>
      <c r="H202" s="173"/>
      <c r="I202" s="21"/>
      <c r="J202" s="21"/>
      <c r="K202" s="173"/>
      <c r="L202" s="173"/>
      <c r="M202" s="11"/>
      <c r="N202" s="173"/>
      <c r="O202" s="185"/>
      <c r="P202" s="185"/>
      <c r="Q202" s="185"/>
    </row>
    <row r="203" spans="2:17" x14ac:dyDescent="0.2">
      <c r="B203" s="173"/>
      <c r="C203" s="21"/>
      <c r="D203" s="21"/>
      <c r="E203" s="173"/>
      <c r="F203" s="173"/>
      <c r="G203" s="11"/>
      <c r="H203" s="173"/>
      <c r="I203" s="21"/>
      <c r="J203" s="21"/>
      <c r="K203" s="173"/>
      <c r="L203" s="173"/>
      <c r="M203" s="11"/>
      <c r="N203" s="173"/>
      <c r="O203" s="185"/>
      <c r="P203" s="185"/>
      <c r="Q203" s="185"/>
    </row>
    <row r="204" spans="2:17" x14ac:dyDescent="0.2">
      <c r="B204" s="173"/>
      <c r="C204" s="21"/>
      <c r="D204" s="21"/>
      <c r="E204" s="173"/>
      <c r="F204" s="173"/>
      <c r="G204" s="11"/>
      <c r="H204" s="173"/>
      <c r="I204" s="21"/>
      <c r="J204" s="21"/>
      <c r="K204" s="173"/>
      <c r="L204" s="173"/>
      <c r="M204" s="11"/>
      <c r="N204" s="173"/>
      <c r="O204" s="185"/>
      <c r="P204" s="185"/>
      <c r="Q204" s="185"/>
    </row>
    <row r="205" spans="2:17" x14ac:dyDescent="0.2">
      <c r="B205" s="173"/>
      <c r="C205" s="21"/>
      <c r="D205" s="21"/>
      <c r="E205" s="173"/>
      <c r="F205" s="173"/>
      <c r="G205" s="11"/>
      <c r="H205" s="173"/>
      <c r="I205" s="21"/>
      <c r="J205" s="21"/>
      <c r="K205" s="173"/>
      <c r="L205" s="173"/>
      <c r="M205" s="11"/>
      <c r="N205" s="173"/>
      <c r="O205" s="185"/>
      <c r="P205" s="185"/>
      <c r="Q205" s="185"/>
    </row>
    <row r="206" spans="2:17" x14ac:dyDescent="0.2">
      <c r="B206" s="173"/>
      <c r="C206" s="21"/>
      <c r="D206" s="21"/>
      <c r="E206" s="173"/>
      <c r="F206" s="173"/>
      <c r="G206" s="11"/>
      <c r="H206" s="173"/>
      <c r="I206" s="21"/>
      <c r="J206" s="21"/>
      <c r="K206" s="173"/>
      <c r="L206" s="173"/>
      <c r="M206" s="11"/>
      <c r="N206" s="173"/>
      <c r="O206" s="185"/>
      <c r="P206" s="185"/>
      <c r="Q206" s="185"/>
    </row>
    <row r="207" spans="2:17" x14ac:dyDescent="0.2">
      <c r="B207" s="173"/>
      <c r="C207" s="21"/>
      <c r="D207" s="21"/>
      <c r="E207" s="173"/>
      <c r="F207" s="173"/>
      <c r="G207" s="11"/>
      <c r="H207" s="173"/>
      <c r="I207" s="21"/>
      <c r="J207" s="21"/>
      <c r="K207" s="173"/>
      <c r="L207" s="173"/>
      <c r="M207" s="11"/>
      <c r="N207" s="173"/>
      <c r="O207" s="185"/>
      <c r="P207" s="185"/>
      <c r="Q207" s="185"/>
    </row>
    <row r="208" spans="2:17" x14ac:dyDescent="0.2">
      <c r="B208" s="173"/>
      <c r="C208" s="21"/>
      <c r="D208" s="21"/>
      <c r="E208" s="173"/>
      <c r="F208" s="173"/>
      <c r="G208" s="11"/>
      <c r="H208" s="173"/>
      <c r="I208" s="21"/>
      <c r="J208" s="21"/>
      <c r="K208" s="173"/>
      <c r="L208" s="173"/>
      <c r="M208" s="11"/>
      <c r="N208" s="173"/>
      <c r="O208" s="185"/>
      <c r="P208" s="185"/>
      <c r="Q208" s="185"/>
    </row>
    <row r="209" spans="2:17" x14ac:dyDescent="0.2">
      <c r="B209" s="173"/>
      <c r="C209" s="21"/>
      <c r="D209" s="21"/>
      <c r="E209" s="173"/>
      <c r="F209" s="173"/>
      <c r="G209" s="11"/>
      <c r="H209" s="173"/>
      <c r="I209" s="21"/>
      <c r="J209" s="21"/>
      <c r="K209" s="173"/>
      <c r="L209" s="173"/>
      <c r="M209" s="11"/>
      <c r="N209" s="173"/>
      <c r="O209" s="185"/>
      <c r="P209" s="185"/>
      <c r="Q209" s="185"/>
    </row>
    <row r="210" spans="2:17" x14ac:dyDescent="0.2">
      <c r="B210" s="173"/>
      <c r="C210" s="21"/>
      <c r="D210" s="21"/>
      <c r="E210" s="173"/>
      <c r="F210" s="173"/>
      <c r="G210" s="11"/>
      <c r="H210" s="173"/>
      <c r="I210" s="21"/>
      <c r="J210" s="21"/>
      <c r="K210" s="173"/>
      <c r="L210" s="173"/>
      <c r="M210" s="11"/>
      <c r="N210" s="173"/>
      <c r="O210" s="185"/>
      <c r="P210" s="185"/>
      <c r="Q210" s="185"/>
    </row>
    <row r="211" spans="2:17" x14ac:dyDescent="0.2">
      <c r="B211" s="173"/>
      <c r="C211" s="21"/>
      <c r="D211" s="21"/>
      <c r="E211" s="173"/>
      <c r="F211" s="173"/>
      <c r="G211" s="11"/>
      <c r="H211" s="173"/>
      <c r="I211" s="21"/>
      <c r="J211" s="21"/>
      <c r="K211" s="173"/>
      <c r="L211" s="173"/>
      <c r="M211" s="11"/>
      <c r="N211" s="173"/>
      <c r="O211" s="185"/>
      <c r="P211" s="185"/>
      <c r="Q211" s="185"/>
    </row>
    <row r="212" spans="2:17" x14ac:dyDescent="0.2">
      <c r="B212" s="173"/>
      <c r="C212" s="21"/>
      <c r="D212" s="21"/>
      <c r="E212" s="173"/>
      <c r="F212" s="173"/>
      <c r="G212" s="11"/>
      <c r="H212" s="173"/>
      <c r="I212" s="21"/>
      <c r="J212" s="21"/>
      <c r="K212" s="173"/>
      <c r="L212" s="173"/>
      <c r="M212" s="11"/>
      <c r="N212" s="173"/>
      <c r="O212" s="185"/>
      <c r="P212" s="185"/>
      <c r="Q212" s="185"/>
    </row>
    <row r="213" spans="2:17" x14ac:dyDescent="0.2">
      <c r="B213" s="173"/>
      <c r="C213" s="21"/>
      <c r="D213" s="21"/>
      <c r="E213" s="173"/>
      <c r="F213" s="173"/>
      <c r="G213" s="11"/>
      <c r="H213" s="173"/>
      <c r="I213" s="21"/>
      <c r="J213" s="21"/>
      <c r="K213" s="173"/>
      <c r="L213" s="173"/>
      <c r="M213" s="11"/>
      <c r="N213" s="173"/>
      <c r="O213" s="185"/>
      <c r="P213" s="185"/>
      <c r="Q213" s="185"/>
    </row>
    <row r="214" spans="2:17" x14ac:dyDescent="0.2">
      <c r="B214" s="173"/>
      <c r="C214" s="21"/>
      <c r="D214" s="21"/>
      <c r="E214" s="173"/>
      <c r="F214" s="173"/>
      <c r="G214" s="11"/>
      <c r="H214" s="173"/>
      <c r="I214" s="21"/>
      <c r="J214" s="21"/>
      <c r="K214" s="173"/>
      <c r="L214" s="173"/>
      <c r="M214" s="11"/>
      <c r="N214" s="173"/>
      <c r="O214" s="185"/>
      <c r="P214" s="185"/>
      <c r="Q214" s="185"/>
    </row>
    <row r="215" spans="2:17" x14ac:dyDescent="0.2">
      <c r="B215" s="173"/>
      <c r="C215" s="21"/>
      <c r="D215" s="21"/>
      <c r="E215" s="173"/>
      <c r="F215" s="173"/>
      <c r="G215" s="11"/>
      <c r="H215" s="173"/>
      <c r="I215" s="21"/>
      <c r="J215" s="21"/>
      <c r="K215" s="173"/>
      <c r="L215" s="173"/>
      <c r="M215" s="11"/>
      <c r="N215" s="173"/>
      <c r="O215" s="185"/>
      <c r="P215" s="185"/>
      <c r="Q215" s="185"/>
    </row>
    <row r="216" spans="2:17" x14ac:dyDescent="0.2">
      <c r="B216" s="173"/>
      <c r="C216" s="21"/>
      <c r="D216" s="21"/>
      <c r="E216" s="173"/>
      <c r="F216" s="173"/>
      <c r="G216" s="11"/>
      <c r="H216" s="173"/>
      <c r="I216" s="21"/>
      <c r="J216" s="21"/>
      <c r="K216" s="173"/>
      <c r="L216" s="173"/>
      <c r="M216" s="11"/>
      <c r="N216" s="173"/>
      <c r="O216" s="185"/>
      <c r="P216" s="185"/>
      <c r="Q216" s="185"/>
    </row>
    <row r="217" spans="2:17" x14ac:dyDescent="0.2">
      <c r="B217" s="173"/>
      <c r="C217" s="21"/>
      <c r="D217" s="21"/>
      <c r="E217" s="173"/>
      <c r="F217" s="173"/>
      <c r="G217" s="11"/>
      <c r="H217" s="173"/>
      <c r="I217" s="21"/>
      <c r="J217" s="21"/>
      <c r="K217" s="173"/>
      <c r="L217" s="173"/>
      <c r="M217" s="11"/>
      <c r="N217" s="173"/>
      <c r="O217" s="185"/>
      <c r="P217" s="185"/>
      <c r="Q217" s="185"/>
    </row>
    <row r="218" spans="2:17" x14ac:dyDescent="0.2">
      <c r="B218" s="173"/>
      <c r="C218" s="21"/>
      <c r="D218" s="21"/>
      <c r="E218" s="173"/>
      <c r="F218" s="173"/>
      <c r="G218" s="11"/>
      <c r="H218" s="173"/>
      <c r="I218" s="21"/>
      <c r="J218" s="21"/>
      <c r="K218" s="173"/>
      <c r="L218" s="173"/>
      <c r="M218" s="11"/>
      <c r="N218" s="173"/>
      <c r="O218" s="185"/>
      <c r="P218" s="185"/>
      <c r="Q218" s="185"/>
    </row>
    <row r="219" spans="2:17" x14ac:dyDescent="0.2">
      <c r="B219" s="173"/>
      <c r="C219" s="21"/>
      <c r="D219" s="21"/>
      <c r="E219" s="173"/>
      <c r="F219" s="173"/>
      <c r="G219" s="11"/>
      <c r="H219" s="173"/>
      <c r="I219" s="21"/>
      <c r="J219" s="21"/>
      <c r="K219" s="173"/>
      <c r="L219" s="173"/>
      <c r="M219" s="11"/>
      <c r="N219" s="173"/>
      <c r="O219" s="185"/>
      <c r="P219" s="185"/>
      <c r="Q219" s="185"/>
    </row>
    <row r="220" spans="2:17" x14ac:dyDescent="0.2">
      <c r="B220" s="173"/>
      <c r="C220" s="21"/>
      <c r="D220" s="21"/>
      <c r="E220" s="173"/>
      <c r="F220" s="173"/>
      <c r="G220" s="11"/>
      <c r="H220" s="173"/>
      <c r="I220" s="21"/>
      <c r="J220" s="21"/>
      <c r="K220" s="173"/>
      <c r="L220" s="173"/>
      <c r="M220" s="11"/>
      <c r="N220" s="173"/>
      <c r="O220" s="185"/>
      <c r="P220" s="185"/>
      <c r="Q220" s="185"/>
    </row>
    <row r="221" spans="2:17" x14ac:dyDescent="0.2">
      <c r="B221" s="173"/>
      <c r="C221" s="21"/>
      <c r="D221" s="21"/>
      <c r="E221" s="173"/>
      <c r="F221" s="173"/>
      <c r="G221" s="11"/>
      <c r="H221" s="173"/>
      <c r="I221" s="21"/>
      <c r="J221" s="21"/>
      <c r="K221" s="173"/>
      <c r="L221" s="173"/>
      <c r="M221" s="11"/>
      <c r="N221" s="173"/>
      <c r="O221" s="185"/>
      <c r="P221" s="185"/>
      <c r="Q221" s="185"/>
    </row>
    <row r="222" spans="2:17" x14ac:dyDescent="0.2">
      <c r="B222" s="173"/>
      <c r="C222" s="21"/>
      <c r="D222" s="21"/>
      <c r="E222" s="173"/>
      <c r="F222" s="173"/>
      <c r="G222" s="11"/>
      <c r="H222" s="173"/>
      <c r="I222" s="21"/>
      <c r="J222" s="21"/>
      <c r="K222" s="173"/>
      <c r="L222" s="173"/>
      <c r="M222" s="11"/>
      <c r="N222" s="173"/>
      <c r="O222" s="185"/>
      <c r="P222" s="185"/>
      <c r="Q222" s="185"/>
    </row>
    <row r="223" spans="2:17" x14ac:dyDescent="0.2">
      <c r="B223" s="173"/>
      <c r="C223" s="21"/>
      <c r="D223" s="21"/>
      <c r="E223" s="173"/>
      <c r="F223" s="173"/>
      <c r="G223" s="11"/>
      <c r="H223" s="173"/>
      <c r="I223" s="21"/>
      <c r="J223" s="21"/>
      <c r="K223" s="173"/>
      <c r="L223" s="173"/>
      <c r="M223" s="11"/>
      <c r="N223" s="173"/>
      <c r="O223" s="185"/>
      <c r="P223" s="185"/>
      <c r="Q223" s="185"/>
    </row>
    <row r="224" spans="2:17" x14ac:dyDescent="0.2">
      <c r="B224" s="173"/>
      <c r="C224" s="21"/>
      <c r="D224" s="21"/>
      <c r="E224" s="173"/>
      <c r="F224" s="173"/>
      <c r="G224" s="11"/>
      <c r="H224" s="173"/>
      <c r="I224" s="21"/>
      <c r="J224" s="21"/>
      <c r="K224" s="173"/>
      <c r="L224" s="173"/>
      <c r="M224" s="11"/>
      <c r="N224" s="173"/>
      <c r="O224" s="185"/>
      <c r="P224" s="185"/>
      <c r="Q224" s="185"/>
    </row>
    <row r="225" spans="2:17" x14ac:dyDescent="0.2">
      <c r="B225" s="173"/>
      <c r="C225" s="21"/>
      <c r="D225" s="21"/>
      <c r="E225" s="173"/>
      <c r="F225" s="173"/>
      <c r="G225" s="11"/>
      <c r="H225" s="173"/>
      <c r="I225" s="21"/>
      <c r="J225" s="21"/>
      <c r="K225" s="173"/>
      <c r="L225" s="173"/>
      <c r="M225" s="11"/>
      <c r="N225" s="173"/>
      <c r="O225" s="185"/>
      <c r="P225" s="185"/>
      <c r="Q225" s="185"/>
    </row>
    <row r="226" spans="2:17" x14ac:dyDescent="0.2">
      <c r="B226" s="173"/>
      <c r="C226" s="21"/>
      <c r="D226" s="21"/>
      <c r="E226" s="173"/>
      <c r="F226" s="173"/>
      <c r="G226" s="11"/>
      <c r="H226" s="173"/>
      <c r="I226" s="21"/>
      <c r="J226" s="21"/>
      <c r="K226" s="173"/>
      <c r="L226" s="173"/>
      <c r="M226" s="11"/>
      <c r="N226" s="173"/>
      <c r="O226" s="185"/>
      <c r="P226" s="185"/>
      <c r="Q226" s="185"/>
    </row>
    <row r="227" spans="2:17" x14ac:dyDescent="0.2">
      <c r="B227" s="173"/>
      <c r="C227" s="21"/>
      <c r="D227" s="21"/>
      <c r="E227" s="173"/>
      <c r="F227" s="173"/>
      <c r="G227" s="11"/>
      <c r="H227" s="173"/>
      <c r="I227" s="21"/>
      <c r="J227" s="21"/>
      <c r="K227" s="173"/>
      <c r="L227" s="173"/>
      <c r="M227" s="11"/>
      <c r="N227" s="173"/>
      <c r="O227" s="185"/>
      <c r="P227" s="185"/>
      <c r="Q227" s="185"/>
    </row>
    <row r="228" spans="2:17" x14ac:dyDescent="0.2">
      <c r="B228" s="173"/>
      <c r="C228" s="21"/>
      <c r="D228" s="21"/>
      <c r="E228" s="173"/>
      <c r="F228" s="173"/>
      <c r="G228" s="11"/>
      <c r="H228" s="173"/>
      <c r="I228" s="21"/>
      <c r="J228" s="21"/>
      <c r="K228" s="173"/>
      <c r="L228" s="173"/>
      <c r="M228" s="11"/>
      <c r="N228" s="173"/>
      <c r="O228" s="185"/>
      <c r="P228" s="185"/>
      <c r="Q228" s="185"/>
    </row>
    <row r="229" spans="2:17" x14ac:dyDescent="0.2">
      <c r="B229" s="173"/>
      <c r="C229" s="21"/>
      <c r="D229" s="21"/>
      <c r="E229" s="173"/>
      <c r="F229" s="173"/>
      <c r="G229" s="11"/>
      <c r="H229" s="173"/>
      <c r="I229" s="21"/>
      <c r="J229" s="21"/>
      <c r="K229" s="173"/>
      <c r="L229" s="173"/>
      <c r="M229" s="11"/>
      <c r="N229" s="173"/>
      <c r="O229" s="185"/>
      <c r="P229" s="185"/>
      <c r="Q229" s="185"/>
    </row>
    <row r="230" spans="2:17" x14ac:dyDescent="0.2">
      <c r="B230" s="173"/>
      <c r="C230" s="21"/>
      <c r="D230" s="21"/>
      <c r="E230" s="173"/>
      <c r="F230" s="173"/>
      <c r="G230" s="11"/>
      <c r="H230" s="173"/>
      <c r="I230" s="21"/>
      <c r="J230" s="21"/>
      <c r="K230" s="173"/>
      <c r="L230" s="173"/>
      <c r="M230" s="11"/>
      <c r="N230" s="173"/>
      <c r="O230" s="185"/>
      <c r="P230" s="185"/>
      <c r="Q230" s="185"/>
    </row>
    <row r="231" spans="2:17" x14ac:dyDescent="0.2">
      <c r="B231" s="173"/>
      <c r="C231" s="21"/>
      <c r="D231" s="21"/>
      <c r="E231" s="173"/>
      <c r="F231" s="173"/>
      <c r="G231" s="11"/>
      <c r="H231" s="173"/>
      <c r="I231" s="21"/>
      <c r="J231" s="21"/>
      <c r="K231" s="173"/>
      <c r="L231" s="173"/>
      <c r="M231" s="11"/>
      <c r="N231" s="173"/>
      <c r="O231" s="185"/>
      <c r="P231" s="185"/>
      <c r="Q231" s="185"/>
    </row>
    <row r="232" spans="2:17" x14ac:dyDescent="0.2">
      <c r="B232" s="173"/>
      <c r="C232" s="21"/>
      <c r="D232" s="21"/>
      <c r="E232" s="173"/>
      <c r="F232" s="173"/>
      <c r="G232" s="11"/>
      <c r="H232" s="173"/>
      <c r="I232" s="21"/>
      <c r="J232" s="21"/>
      <c r="K232" s="173"/>
      <c r="L232" s="173"/>
      <c r="M232" s="11"/>
      <c r="N232" s="173"/>
      <c r="O232" s="185"/>
      <c r="P232" s="185"/>
      <c r="Q232" s="185"/>
    </row>
    <row r="233" spans="2:17" x14ac:dyDescent="0.2">
      <c r="B233" s="173"/>
      <c r="C233" s="21"/>
      <c r="D233" s="21"/>
      <c r="E233" s="173"/>
      <c r="F233" s="173"/>
      <c r="G233" s="11"/>
      <c r="H233" s="173"/>
      <c r="I233" s="21"/>
      <c r="J233" s="21"/>
      <c r="K233" s="173"/>
      <c r="L233" s="173"/>
      <c r="M233" s="11"/>
      <c r="N233" s="173"/>
      <c r="O233" s="185"/>
      <c r="P233" s="185"/>
      <c r="Q233" s="185"/>
    </row>
    <row r="234" spans="2:17" x14ac:dyDescent="0.2">
      <c r="B234" s="173"/>
      <c r="C234" s="21"/>
      <c r="D234" s="21"/>
      <c r="E234" s="173"/>
      <c r="F234" s="173"/>
      <c r="G234" s="11"/>
      <c r="H234" s="173"/>
      <c r="I234" s="21"/>
      <c r="J234" s="21"/>
      <c r="K234" s="173"/>
      <c r="L234" s="173"/>
      <c r="M234" s="11"/>
      <c r="N234" s="173"/>
      <c r="O234" s="185"/>
      <c r="P234" s="185"/>
      <c r="Q234" s="185"/>
    </row>
    <row r="235" spans="2:17" x14ac:dyDescent="0.2">
      <c r="B235" s="173"/>
      <c r="C235" s="21"/>
      <c r="D235" s="21"/>
      <c r="E235" s="173"/>
      <c r="F235" s="173"/>
      <c r="G235" s="11"/>
      <c r="H235" s="173"/>
      <c r="I235" s="21"/>
      <c r="J235" s="21"/>
      <c r="K235" s="173"/>
      <c r="L235" s="173"/>
      <c r="M235" s="11"/>
      <c r="N235" s="173"/>
      <c r="O235" s="185"/>
      <c r="P235" s="185"/>
      <c r="Q235" s="185"/>
    </row>
    <row r="236" spans="2:17" x14ac:dyDescent="0.2">
      <c r="B236" s="173"/>
      <c r="C236" s="21"/>
      <c r="D236" s="21"/>
      <c r="E236" s="173"/>
      <c r="F236" s="173"/>
      <c r="G236" s="11"/>
      <c r="H236" s="173"/>
      <c r="I236" s="21"/>
      <c r="J236" s="21"/>
      <c r="K236" s="173"/>
      <c r="L236" s="173"/>
      <c r="M236" s="11"/>
      <c r="N236" s="173"/>
      <c r="O236" s="185"/>
      <c r="P236" s="185"/>
      <c r="Q236" s="185"/>
    </row>
    <row r="237" spans="2:17" x14ac:dyDescent="0.2">
      <c r="B237" s="173"/>
      <c r="C237" s="21"/>
      <c r="D237" s="21"/>
      <c r="E237" s="173"/>
      <c r="F237" s="173"/>
      <c r="G237" s="11"/>
      <c r="H237" s="173"/>
      <c r="I237" s="21"/>
      <c r="J237" s="21"/>
      <c r="K237" s="173"/>
      <c r="L237" s="173"/>
      <c r="M237" s="11"/>
      <c r="N237" s="173"/>
      <c r="O237" s="185"/>
      <c r="P237" s="185"/>
      <c r="Q237" s="185"/>
    </row>
    <row r="238" spans="2:17" x14ac:dyDescent="0.2">
      <c r="B238" s="173"/>
      <c r="C238" s="21"/>
      <c r="D238" s="21"/>
      <c r="E238" s="173"/>
      <c r="F238" s="173"/>
      <c r="G238" s="11"/>
      <c r="H238" s="173"/>
      <c r="I238" s="21"/>
      <c r="J238" s="21"/>
      <c r="K238" s="173"/>
      <c r="L238" s="173"/>
      <c r="M238" s="11"/>
      <c r="N238" s="173"/>
      <c r="O238" s="185"/>
      <c r="P238" s="185"/>
      <c r="Q238" s="185"/>
    </row>
    <row r="239" spans="2:17" x14ac:dyDescent="0.2">
      <c r="B239" s="173"/>
      <c r="C239" s="21"/>
      <c r="D239" s="21"/>
      <c r="E239" s="173"/>
      <c r="F239" s="173"/>
      <c r="G239" s="11"/>
      <c r="H239" s="173"/>
      <c r="I239" s="21"/>
      <c r="J239" s="21"/>
      <c r="K239" s="173"/>
      <c r="L239" s="173"/>
      <c r="M239" s="11"/>
      <c r="N239" s="173"/>
      <c r="O239" s="185"/>
      <c r="P239" s="185"/>
      <c r="Q239" s="185"/>
    </row>
    <row r="240" spans="2:17" x14ac:dyDescent="0.2">
      <c r="B240" s="173"/>
      <c r="C240" s="21"/>
      <c r="D240" s="21"/>
      <c r="E240" s="173"/>
      <c r="F240" s="173"/>
      <c r="G240" s="11"/>
      <c r="H240" s="173"/>
      <c r="I240" s="21"/>
      <c r="J240" s="21"/>
      <c r="K240" s="173"/>
      <c r="L240" s="173"/>
      <c r="M240" s="11"/>
      <c r="N240" s="173"/>
      <c r="O240" s="185"/>
      <c r="P240" s="185"/>
      <c r="Q240" s="185"/>
    </row>
    <row r="241" spans="2:17" x14ac:dyDescent="0.2">
      <c r="B241" s="173"/>
      <c r="C241" s="21"/>
      <c r="D241" s="21"/>
      <c r="E241" s="173"/>
      <c r="F241" s="173"/>
      <c r="G241" s="11"/>
      <c r="H241" s="173"/>
      <c r="I241" s="21"/>
      <c r="J241" s="21"/>
      <c r="K241" s="173"/>
      <c r="L241" s="173"/>
      <c r="M241" s="11"/>
      <c r="N241" s="173"/>
      <c r="O241" s="185"/>
      <c r="P241" s="185"/>
      <c r="Q241" s="185"/>
    </row>
    <row r="242" spans="2:17" x14ac:dyDescent="0.2">
      <c r="B242" s="173"/>
      <c r="C242" s="21"/>
      <c r="D242" s="21"/>
      <c r="E242" s="173"/>
      <c r="F242" s="173"/>
      <c r="G242" s="11"/>
      <c r="H242" s="173"/>
      <c r="I242" s="21"/>
      <c r="J242" s="21"/>
      <c r="K242" s="173"/>
      <c r="L242" s="173"/>
      <c r="M242" s="11"/>
      <c r="N242" s="173"/>
      <c r="O242" s="185"/>
      <c r="P242" s="185"/>
      <c r="Q242" s="185"/>
    </row>
    <row r="243" spans="2:17" x14ac:dyDescent="0.2">
      <c r="B243" s="173"/>
      <c r="C243" s="21"/>
      <c r="D243" s="21"/>
      <c r="E243" s="173"/>
      <c r="F243" s="173"/>
      <c r="G243" s="11"/>
      <c r="H243" s="173"/>
      <c r="I243" s="21"/>
      <c r="J243" s="21"/>
      <c r="K243" s="173"/>
      <c r="L243" s="173"/>
      <c r="M243" s="11"/>
      <c r="N243" s="173"/>
      <c r="O243" s="185"/>
      <c r="P243" s="185"/>
      <c r="Q243" s="185"/>
    </row>
    <row r="244" spans="2:17" x14ac:dyDescent="0.2">
      <c r="B244" s="173"/>
      <c r="C244" s="21"/>
      <c r="D244" s="21"/>
      <c r="E244" s="173"/>
      <c r="F244" s="173"/>
      <c r="G244" s="11"/>
      <c r="H244" s="173"/>
      <c r="I244" s="21"/>
      <c r="J244" s="21"/>
      <c r="K244" s="173"/>
      <c r="L244" s="173"/>
      <c r="M244" s="11"/>
      <c r="N244" s="173"/>
      <c r="O244" s="185"/>
      <c r="P244" s="185"/>
      <c r="Q244" s="185"/>
    </row>
    <row r="245" spans="2:17" x14ac:dyDescent="0.2">
      <c r="B245" s="173"/>
      <c r="C245" s="21"/>
      <c r="D245" s="21"/>
      <c r="E245" s="173"/>
      <c r="F245" s="173"/>
      <c r="G245" s="11"/>
      <c r="H245" s="173"/>
      <c r="I245" s="21"/>
      <c r="J245" s="21"/>
      <c r="K245" s="173"/>
      <c r="L245" s="173"/>
      <c r="M245" s="11"/>
      <c r="N245" s="173"/>
      <c r="O245" s="185"/>
      <c r="P245" s="185"/>
      <c r="Q245" s="185"/>
    </row>
    <row r="246" spans="2:17" x14ac:dyDescent="0.2">
      <c r="B246" s="173"/>
      <c r="C246" s="21"/>
      <c r="D246" s="21"/>
      <c r="E246" s="173"/>
      <c r="F246" s="173"/>
      <c r="G246" s="11"/>
      <c r="H246" s="173"/>
      <c r="I246" s="21"/>
      <c r="J246" s="21"/>
      <c r="K246" s="173"/>
      <c r="L246" s="173"/>
      <c r="M246" s="11"/>
      <c r="N246" s="173"/>
      <c r="O246" s="185"/>
      <c r="P246" s="185"/>
      <c r="Q246" s="185"/>
    </row>
    <row r="247" spans="2:17" x14ac:dyDescent="0.2">
      <c r="B247" s="173"/>
      <c r="C247" s="21"/>
      <c r="D247" s="21"/>
      <c r="E247" s="173"/>
      <c r="F247" s="173"/>
      <c r="G247" s="11"/>
      <c r="H247" s="173"/>
      <c r="I247" s="21"/>
      <c r="J247" s="21"/>
      <c r="K247" s="173"/>
      <c r="L247" s="173"/>
      <c r="M247" s="11"/>
      <c r="N247" s="173"/>
      <c r="O247" s="185"/>
      <c r="P247" s="185"/>
      <c r="Q247" s="18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10" sqref="A10:D10"/>
    </sheetView>
  </sheetViews>
  <sheetFormatPr defaultRowHeight="12.75" outlineLevelRow="2" x14ac:dyDescent="0.2"/>
  <cols>
    <col min="1" max="1" width="81.42578125" style="59" customWidth="1"/>
    <col min="2" max="2" width="14.28515625" style="149" customWidth="1"/>
    <col min="3" max="3" width="15.42578125" style="149" customWidth="1"/>
    <col min="4" max="4" width="10.28515625" style="232" customWidth="1"/>
    <col min="5" max="5" width="8.85546875" style="169" hidden="1" customWidth="1"/>
    <col min="6" max="16384" width="9.140625" style="169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ht="18.75" x14ac:dyDescent="0.3">
      <c r="A3" s="2" t="s">
        <v>154</v>
      </c>
      <c r="B3" s="2"/>
      <c r="C3" s="2"/>
      <c r="D3" s="2"/>
    </row>
    <row r="4" spans="1:20" x14ac:dyDescent="0.2">
      <c r="B4" s="173"/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20" s="134" customFormat="1" x14ac:dyDescent="0.2">
      <c r="B5" s="125"/>
      <c r="C5" s="125"/>
      <c r="D5" s="193" t="s">
        <v>149</v>
      </c>
    </row>
    <row r="6" spans="1:20" s="142" customFormat="1" x14ac:dyDescent="0.2">
      <c r="A6" s="148"/>
      <c r="B6" s="133" t="s">
        <v>155</v>
      </c>
      <c r="C6" s="133" t="s">
        <v>158</v>
      </c>
      <c r="D6" s="209" t="s">
        <v>171</v>
      </c>
      <c r="E6" s="46" t="s">
        <v>56</v>
      </c>
    </row>
    <row r="7" spans="1:20" s="158" customFormat="1" ht="15.75" x14ac:dyDescent="0.2">
      <c r="A7" s="36" t="s">
        <v>139</v>
      </c>
      <c r="B7" s="195">
        <f t="shared" ref="B7:C7" si="0">B$18+B$8</f>
        <v>69342423.118189991</v>
      </c>
      <c r="C7" s="195">
        <f t="shared" si="0"/>
        <v>1588217818.9628499</v>
      </c>
      <c r="D7" s="34">
        <v>1.0000020000000001</v>
      </c>
      <c r="E7" s="228" t="s">
        <v>84</v>
      </c>
    </row>
    <row r="8" spans="1:20" s="197" customFormat="1" ht="15" x14ac:dyDescent="0.2">
      <c r="A8" s="123" t="s">
        <v>65</v>
      </c>
      <c r="B8" s="72">
        <f t="shared" ref="B8:D8" si="1">B$9+B$12</f>
        <v>57298038.273869999</v>
      </c>
      <c r="C8" s="72">
        <f t="shared" si="1"/>
        <v>1312353409.1542299</v>
      </c>
      <c r="D8" s="240">
        <f t="shared" si="1"/>
        <v>0.82630599999999998</v>
      </c>
      <c r="E8" s="213" t="s">
        <v>84</v>
      </c>
    </row>
    <row r="9" spans="1:20" s="96" customFormat="1" ht="15" outlineLevel="1" x14ac:dyDescent="0.2">
      <c r="A9" s="40" t="s">
        <v>49</v>
      </c>
      <c r="B9" s="71">
        <f t="shared" ref="B9:C9" si="2">SUM(B$10:B$11)</f>
        <v>21843633.833250001</v>
      </c>
      <c r="C9" s="71">
        <f t="shared" si="2"/>
        <v>500306261.66295999</v>
      </c>
      <c r="D9" s="57">
        <v>0.31501099999999999</v>
      </c>
      <c r="E9" s="210" t="s">
        <v>152</v>
      </c>
    </row>
    <row r="10" spans="1:20" s="244" customFormat="1" ht="14.25" outlineLevel="2" x14ac:dyDescent="0.2">
      <c r="A10" s="229" t="s">
        <v>173</v>
      </c>
      <c r="B10" s="58">
        <v>21726705.989440002</v>
      </c>
      <c r="C10" s="58">
        <v>497628148.08223999</v>
      </c>
      <c r="D10" s="170">
        <v>0.31332500000000002</v>
      </c>
      <c r="E10" s="120" t="s">
        <v>11</v>
      </c>
    </row>
    <row r="11" spans="1:20" ht="14.25" outlineLevel="2" x14ac:dyDescent="0.2">
      <c r="A11" s="22" t="s">
        <v>109</v>
      </c>
      <c r="B11" s="94">
        <v>116927.84381000001</v>
      </c>
      <c r="C11" s="94">
        <v>2678113.58072</v>
      </c>
      <c r="D11" s="161">
        <v>1.686E-3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</row>
    <row r="12" spans="1:20" ht="15" outlineLevel="1" x14ac:dyDescent="0.25">
      <c r="A12" s="44" t="s">
        <v>60</v>
      </c>
      <c r="B12" s="109">
        <f t="shared" ref="B12:C12" si="3">SUM(B$13:B$17)</f>
        <v>35454404.440619998</v>
      </c>
      <c r="C12" s="109">
        <f t="shared" si="3"/>
        <v>812047147.49126995</v>
      </c>
      <c r="D12" s="174">
        <v>0.51129500000000005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</row>
    <row r="13" spans="1:20" ht="14.25" outlineLevel="2" x14ac:dyDescent="0.25">
      <c r="A13" s="116" t="s">
        <v>160</v>
      </c>
      <c r="B13" s="20">
        <v>14154603.63958</v>
      </c>
      <c r="C13" s="20">
        <v>324196829.44148999</v>
      </c>
      <c r="D13" s="93">
        <v>0.204126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</row>
    <row r="14" spans="1:20" ht="28.5" outlineLevel="2" x14ac:dyDescent="0.25">
      <c r="A14" s="116" t="s">
        <v>43</v>
      </c>
      <c r="B14" s="20">
        <v>1378583.21321</v>
      </c>
      <c r="C14" s="20">
        <v>31575049.23652</v>
      </c>
      <c r="D14" s="93">
        <v>1.9880999999999999E-2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</row>
    <row r="15" spans="1:20" ht="28.5" outlineLevel="2" x14ac:dyDescent="0.25">
      <c r="A15" s="116" t="s">
        <v>191</v>
      </c>
      <c r="B15" s="20">
        <v>55.884219999999999</v>
      </c>
      <c r="C15" s="20">
        <v>1279.97126</v>
      </c>
      <c r="D15" s="93">
        <v>9.9999999999999995E-7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</row>
    <row r="16" spans="1:20" ht="14.25" outlineLevel="2" x14ac:dyDescent="0.25">
      <c r="A16" s="116" t="s">
        <v>55</v>
      </c>
      <c r="B16" s="20">
        <v>18205800.01035</v>
      </c>
      <c r="C16" s="20">
        <v>416985370.35000002</v>
      </c>
      <c r="D16" s="93">
        <v>0.26254899999999998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</row>
    <row r="17" spans="1:18" ht="14.25" outlineLevel="2" x14ac:dyDescent="0.25">
      <c r="A17" s="116" t="s">
        <v>162</v>
      </c>
      <c r="B17" s="20">
        <v>1715361.6932600001</v>
      </c>
      <c r="C17" s="20">
        <v>39288618.491999999</v>
      </c>
      <c r="D17" s="93">
        <v>2.4738E-2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15" x14ac:dyDescent="0.25">
      <c r="A18" s="214" t="s">
        <v>14</v>
      </c>
      <c r="B18" s="243">
        <f t="shared" ref="B18:D18" si="4">B$19+B$23</f>
        <v>12044384.844319999</v>
      </c>
      <c r="C18" s="243">
        <f t="shared" si="4"/>
        <v>275864409.80861998</v>
      </c>
      <c r="D18" s="122">
        <f t="shared" si="4"/>
        <v>0.17369599999999999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15" outlineLevel="1" x14ac:dyDescent="0.25">
      <c r="A19" s="44" t="s">
        <v>49</v>
      </c>
      <c r="B19" s="109">
        <f t="shared" ref="B19:C19" si="5">SUM(B$20:B$22)</f>
        <v>1111573.1566099999</v>
      </c>
      <c r="C19" s="109">
        <f t="shared" si="5"/>
        <v>25459454.905540001</v>
      </c>
      <c r="D19" s="174">
        <v>1.6031E-2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</row>
    <row r="20" spans="1:18" ht="14.25" outlineLevel="2" x14ac:dyDescent="0.25">
      <c r="A20" s="116" t="s">
        <v>173</v>
      </c>
      <c r="B20" s="20">
        <v>890675.20781000005</v>
      </c>
      <c r="C20" s="20">
        <v>20400011.600000001</v>
      </c>
      <c r="D20" s="93">
        <v>1.2845000000000001E-2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</row>
    <row r="21" spans="1:18" ht="14.25" outlineLevel="2" x14ac:dyDescent="0.25">
      <c r="A21" s="116" t="s">
        <v>109</v>
      </c>
      <c r="B21" s="20">
        <v>220856.26827999999</v>
      </c>
      <c r="C21" s="20">
        <v>5058488.6555399997</v>
      </c>
      <c r="D21" s="93">
        <v>3.1849999999999999E-3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</row>
    <row r="22" spans="1:18" ht="14.25" outlineLevel="2" x14ac:dyDescent="0.25">
      <c r="A22" s="116" t="s">
        <v>127</v>
      </c>
      <c r="B22" s="20">
        <v>41.680520000000001</v>
      </c>
      <c r="C22" s="20">
        <v>954.65</v>
      </c>
      <c r="D22" s="93">
        <v>9.9999999999999995E-7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</row>
    <row r="23" spans="1:18" ht="15" outlineLevel="1" x14ac:dyDescent="0.25">
      <c r="A23" s="44" t="s">
        <v>60</v>
      </c>
      <c r="B23" s="109">
        <f t="shared" ref="B23:C23" si="6">SUM(B$24:B$28)</f>
        <v>10932811.68771</v>
      </c>
      <c r="C23" s="109">
        <f t="shared" si="6"/>
        <v>250404954.90307999</v>
      </c>
      <c r="D23" s="174">
        <v>0.157665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</row>
    <row r="24" spans="1:18" ht="14.25" outlineLevel="2" x14ac:dyDescent="0.25">
      <c r="A24" s="116" t="s">
        <v>160</v>
      </c>
      <c r="B24" s="20">
        <v>5920307.7121000001</v>
      </c>
      <c r="C24" s="20">
        <v>135598639.03342</v>
      </c>
      <c r="D24" s="93">
        <v>8.5377999999999996E-2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</row>
    <row r="25" spans="1:18" ht="28.5" outlineLevel="2" x14ac:dyDescent="0.25">
      <c r="A25" s="116" t="s">
        <v>43</v>
      </c>
      <c r="B25" s="20">
        <v>194955.70663999999</v>
      </c>
      <c r="C25" s="20">
        <v>4465262.5805500001</v>
      </c>
      <c r="D25" s="93">
        <v>2.8110000000000001E-3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</row>
    <row r="26" spans="1:18" ht="28.5" outlineLevel="2" x14ac:dyDescent="0.25">
      <c r="A26" s="116" t="s">
        <v>191</v>
      </c>
      <c r="B26" s="20">
        <v>2895782.0633200002</v>
      </c>
      <c r="C26" s="20">
        <v>66324948.941430002</v>
      </c>
      <c r="D26" s="93">
        <v>4.1761E-2</v>
      </c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</row>
    <row r="27" spans="1:18" ht="14.25" outlineLevel="2" x14ac:dyDescent="0.25">
      <c r="A27" s="116" t="s">
        <v>55</v>
      </c>
      <c r="B27" s="20">
        <v>1808000</v>
      </c>
      <c r="C27" s="20">
        <v>41410404.880000003</v>
      </c>
      <c r="D27" s="93">
        <v>2.6074E-2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1:18" ht="14.25" outlineLevel="2" x14ac:dyDescent="0.25">
      <c r="A28" s="116" t="s">
        <v>162</v>
      </c>
      <c r="B28" s="20">
        <v>113766.20565</v>
      </c>
      <c r="C28" s="20">
        <v>2605699.4676799998</v>
      </c>
      <c r="D28" s="93">
        <v>1.6410000000000001E-3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  <row r="29" spans="1:18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</row>
    <row r="30" spans="1:18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</row>
    <row r="31" spans="1:18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</row>
    <row r="32" spans="1:18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</row>
    <row r="33" spans="2:18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</row>
    <row r="34" spans="2:18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</row>
    <row r="35" spans="2:18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</row>
    <row r="36" spans="2:18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</row>
    <row r="37" spans="2:18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</row>
    <row r="38" spans="2:18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</row>
    <row r="39" spans="2:18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</row>
    <row r="40" spans="2:18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</row>
    <row r="41" spans="2:18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</row>
    <row r="42" spans="2:18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</row>
    <row r="43" spans="2:18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</row>
    <row r="44" spans="2:18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</row>
    <row r="45" spans="2:18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2:18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</row>
    <row r="47" spans="2:18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</row>
    <row r="48" spans="2:18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</row>
    <row r="49" spans="2:18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</row>
    <row r="50" spans="2:18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</row>
    <row r="51" spans="2:18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</row>
    <row r="52" spans="2:18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</row>
    <row r="53" spans="2:18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</row>
    <row r="54" spans="2:18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</row>
    <row r="55" spans="2:18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</row>
    <row r="56" spans="2:18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</row>
    <row r="57" spans="2:18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</row>
    <row r="58" spans="2:18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</row>
    <row r="59" spans="2:18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</row>
    <row r="60" spans="2:18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</row>
    <row r="61" spans="2:18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</row>
    <row r="62" spans="2:18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</row>
    <row r="63" spans="2:18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</row>
    <row r="64" spans="2:18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</row>
    <row r="65" spans="2:18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</row>
    <row r="66" spans="2:18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</row>
    <row r="67" spans="2:18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</row>
    <row r="68" spans="2:18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</row>
    <row r="69" spans="2:18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</row>
    <row r="70" spans="2:18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</row>
    <row r="71" spans="2:18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</row>
    <row r="72" spans="2:18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</row>
    <row r="73" spans="2:18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</row>
    <row r="74" spans="2:18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</row>
    <row r="75" spans="2:18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</row>
    <row r="76" spans="2:18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</row>
    <row r="77" spans="2:18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</row>
    <row r="78" spans="2:18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</row>
    <row r="79" spans="2:18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</row>
    <row r="80" spans="2:18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</row>
    <row r="81" spans="2:18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</row>
    <row r="82" spans="2:18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</row>
    <row r="83" spans="2:18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</row>
    <row r="84" spans="2:18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</row>
    <row r="85" spans="2:18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</row>
    <row r="86" spans="2:18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</row>
    <row r="87" spans="2:18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</row>
    <row r="88" spans="2:18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</row>
    <row r="89" spans="2:18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</row>
    <row r="90" spans="2:18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</row>
    <row r="91" spans="2:18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</row>
    <row r="92" spans="2:18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</row>
    <row r="93" spans="2:18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</row>
    <row r="94" spans="2:18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</row>
    <row r="95" spans="2:18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</row>
    <row r="96" spans="2:18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</row>
    <row r="97" spans="2:18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</row>
    <row r="98" spans="2:18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</row>
    <row r="99" spans="2:18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</row>
    <row r="100" spans="2:18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</row>
    <row r="101" spans="2:18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</row>
    <row r="102" spans="2:18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</row>
    <row r="103" spans="2:18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</row>
    <row r="104" spans="2:18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</row>
    <row r="105" spans="2:18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</row>
    <row r="106" spans="2:18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</row>
    <row r="107" spans="2:18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</row>
    <row r="108" spans="2:18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</row>
    <row r="109" spans="2:18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</row>
    <row r="110" spans="2:18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</row>
    <row r="111" spans="2:18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</row>
    <row r="112" spans="2:18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</row>
    <row r="113" spans="2:18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</row>
    <row r="114" spans="2:18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</row>
    <row r="115" spans="2:18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</row>
    <row r="116" spans="2:18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</row>
    <row r="117" spans="2:18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</row>
    <row r="118" spans="2:18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</row>
    <row r="119" spans="2:18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</row>
    <row r="120" spans="2:18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</row>
    <row r="121" spans="2:18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</row>
    <row r="122" spans="2:18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</row>
    <row r="123" spans="2:18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</row>
    <row r="124" spans="2:18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</row>
    <row r="125" spans="2:18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</row>
    <row r="126" spans="2:18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</row>
    <row r="127" spans="2:18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</row>
    <row r="128" spans="2:18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</row>
    <row r="129" spans="2:18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</row>
    <row r="130" spans="2:18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</row>
    <row r="131" spans="2:18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</row>
    <row r="132" spans="2:18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</row>
    <row r="133" spans="2:18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</row>
    <row r="134" spans="2:18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</row>
    <row r="135" spans="2:18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</row>
    <row r="136" spans="2:18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</row>
    <row r="137" spans="2:18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</row>
    <row r="138" spans="2:18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</row>
    <row r="139" spans="2:18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</row>
    <row r="140" spans="2:18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</row>
    <row r="141" spans="2:18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</row>
    <row r="142" spans="2:18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</row>
    <row r="143" spans="2:18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</row>
    <row r="144" spans="2:18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</row>
    <row r="145" spans="2:18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</row>
    <row r="146" spans="2:18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</row>
    <row r="147" spans="2:18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</row>
    <row r="148" spans="2:18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</row>
    <row r="149" spans="2:18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</row>
    <row r="150" spans="2:18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</row>
    <row r="151" spans="2:18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</row>
    <row r="152" spans="2:18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</row>
    <row r="153" spans="2:18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</row>
    <row r="154" spans="2:18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</row>
    <row r="155" spans="2:18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</row>
    <row r="156" spans="2:18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</row>
    <row r="157" spans="2:18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</row>
    <row r="158" spans="2:18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</row>
    <row r="159" spans="2:18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</row>
    <row r="160" spans="2:18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</row>
    <row r="161" spans="2:18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</row>
    <row r="162" spans="2:18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</row>
    <row r="163" spans="2:18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</row>
    <row r="164" spans="2:18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</row>
    <row r="165" spans="2:18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</row>
    <row r="166" spans="2:18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</row>
    <row r="167" spans="2:18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</row>
    <row r="168" spans="2:18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</row>
    <row r="169" spans="2:18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</row>
    <row r="170" spans="2:18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</row>
    <row r="171" spans="2:18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</row>
    <row r="172" spans="2:18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</row>
    <row r="173" spans="2:18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</row>
    <row r="174" spans="2:18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</row>
    <row r="175" spans="2:18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</row>
    <row r="176" spans="2:18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</row>
    <row r="177" spans="2:18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</row>
    <row r="178" spans="2:18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</row>
    <row r="179" spans="2:18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</row>
    <row r="180" spans="2:18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</row>
    <row r="181" spans="2:18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</row>
    <row r="182" spans="2:18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</row>
    <row r="183" spans="2:18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</row>
    <row r="184" spans="2:18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</row>
    <row r="185" spans="2:18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</row>
    <row r="186" spans="2:18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</row>
    <row r="187" spans="2:18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</row>
    <row r="188" spans="2:18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</row>
    <row r="189" spans="2:18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</row>
    <row r="190" spans="2:18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</row>
    <row r="191" spans="2:18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</row>
    <row r="192" spans="2:18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</row>
    <row r="193" spans="2:18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</row>
    <row r="194" spans="2:18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</row>
    <row r="195" spans="2:18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</row>
    <row r="196" spans="2:18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</row>
    <row r="197" spans="2:18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</row>
    <row r="198" spans="2:18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</row>
    <row r="199" spans="2:18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</row>
    <row r="200" spans="2:18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</row>
    <row r="201" spans="2:18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</row>
    <row r="202" spans="2:18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</row>
    <row r="203" spans="2:18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</row>
    <row r="204" spans="2:18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</row>
    <row r="205" spans="2:18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</row>
    <row r="206" spans="2:18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</row>
    <row r="207" spans="2:18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</row>
    <row r="208" spans="2:18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</row>
    <row r="209" spans="2:18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</row>
    <row r="210" spans="2:18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</row>
    <row r="211" spans="2:18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</row>
    <row r="212" spans="2:18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</row>
    <row r="213" spans="2:18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</row>
    <row r="214" spans="2:18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</row>
    <row r="215" spans="2:18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</row>
    <row r="216" spans="2:18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</row>
    <row r="217" spans="2:18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</row>
    <row r="218" spans="2:18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</row>
    <row r="219" spans="2:18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</row>
    <row r="220" spans="2:18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</row>
    <row r="221" spans="2:18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</row>
    <row r="222" spans="2:18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</row>
    <row r="223" spans="2:18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</row>
    <row r="224" spans="2:18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</row>
    <row r="225" spans="2:18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</row>
    <row r="226" spans="2:18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</row>
    <row r="227" spans="2:18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</row>
    <row r="228" spans="2:18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</row>
    <row r="229" spans="2:18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</row>
    <row r="230" spans="2:18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</row>
    <row r="231" spans="2:18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</row>
    <row r="232" spans="2:18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Q180"/>
  <sheetViews>
    <sheetView workbookViewId="0">
      <selection activeCell="C7" sqref="A7:IV7"/>
    </sheetView>
  </sheetViews>
  <sheetFormatPr defaultRowHeight="11.25" outlineLevelRow="3" x14ac:dyDescent="0.2"/>
  <cols>
    <col min="1" max="1" width="52" style="85" customWidth="1"/>
    <col min="2" max="12" width="15.140625" style="68" customWidth="1"/>
    <col min="13" max="16384" width="9.140625" style="85"/>
  </cols>
  <sheetData>
    <row r="1" spans="1:17" s="169" customFormat="1" ht="12.75" x14ac:dyDescent="0.2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7" s="169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5"/>
      <c r="N2" s="235"/>
      <c r="O2" s="235"/>
      <c r="P2" s="235"/>
      <c r="Q2" s="235"/>
    </row>
    <row r="3" spans="1:17" s="169" customFormat="1" ht="12.75" x14ac:dyDescent="0.2">
      <c r="A3" s="200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7" s="134" customFormat="1" ht="12.75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 t="s">
        <v>30</v>
      </c>
    </row>
    <row r="5" spans="1:17" s="142" customFormat="1" ht="12.75" x14ac:dyDescent="0.2">
      <c r="A5" s="148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83">
        <v>42308</v>
      </c>
    </row>
    <row r="6" spans="1:17" s="196" customFormat="1" ht="31.5" x14ac:dyDescent="0.2">
      <c r="A6" s="25" t="s">
        <v>139</v>
      </c>
      <c r="B6" s="121">
        <f t="shared" ref="B6:K6" si="0">B$7+B$49</f>
        <v>69811891.517989993</v>
      </c>
      <c r="C6" s="121">
        <f t="shared" si="0"/>
        <v>68915034.933460012</v>
      </c>
      <c r="D6" s="121">
        <f t="shared" si="0"/>
        <v>58119852.204339996</v>
      </c>
      <c r="E6" s="121">
        <f t="shared" si="0"/>
        <v>65025745.990180001</v>
      </c>
      <c r="F6" s="121">
        <f t="shared" si="0"/>
        <v>67349296.767090008</v>
      </c>
      <c r="G6" s="121">
        <f t="shared" si="0"/>
        <v>67662638.903909996</v>
      </c>
      <c r="H6" s="121">
        <f t="shared" si="0"/>
        <v>68436736.902029991</v>
      </c>
      <c r="I6" s="121">
        <f t="shared" si="0"/>
        <v>67987147.306879997</v>
      </c>
      <c r="J6" s="121">
        <f t="shared" si="0"/>
        <v>70569747.464520007</v>
      </c>
      <c r="K6" s="121">
        <f t="shared" si="0"/>
        <v>70674664.180610001</v>
      </c>
      <c r="L6" s="121">
        <v>69342423.118190005</v>
      </c>
    </row>
    <row r="7" spans="1:17" s="156" customFormat="1" ht="15" x14ac:dyDescent="0.2">
      <c r="A7" s="41" t="s">
        <v>49</v>
      </c>
      <c r="B7" s="163">
        <f t="shared" ref="B7:L7" si="1">B$8+B$32</f>
        <v>31002642.687810004</v>
      </c>
      <c r="C7" s="163">
        <f t="shared" si="1"/>
        <v>30749107.669440005</v>
      </c>
      <c r="D7" s="163">
        <f t="shared" si="1"/>
        <v>20081883.331349999</v>
      </c>
      <c r="E7" s="163">
        <f t="shared" si="1"/>
        <v>22435150.552249998</v>
      </c>
      <c r="F7" s="163">
        <f t="shared" si="1"/>
        <v>24435649.60365</v>
      </c>
      <c r="G7" s="163">
        <f t="shared" si="1"/>
        <v>24141576.624529999</v>
      </c>
      <c r="H7" s="163">
        <f t="shared" si="1"/>
        <v>24673773.68823</v>
      </c>
      <c r="I7" s="163">
        <f t="shared" si="1"/>
        <v>24015014.281440005</v>
      </c>
      <c r="J7" s="163">
        <f t="shared" si="1"/>
        <v>24472483.737610001</v>
      </c>
      <c r="K7" s="163">
        <f t="shared" si="1"/>
        <v>24190346.153639998</v>
      </c>
      <c r="L7" s="163">
        <f t="shared" si="1"/>
        <v>22955206.989860002</v>
      </c>
    </row>
    <row r="8" spans="1:17" s="96" customFormat="1" ht="15" outlineLevel="1" x14ac:dyDescent="0.2">
      <c r="A8" s="152" t="s">
        <v>65</v>
      </c>
      <c r="B8" s="87">
        <f t="shared" ref="B8:L8" si="2">B$9+B$30</f>
        <v>29235627.080110002</v>
      </c>
      <c r="C8" s="87">
        <f t="shared" si="2"/>
        <v>29027552.266980004</v>
      </c>
      <c r="D8" s="87">
        <f t="shared" si="2"/>
        <v>19089412.847199999</v>
      </c>
      <c r="E8" s="87">
        <f t="shared" si="2"/>
        <v>21275364.728389997</v>
      </c>
      <c r="F8" s="87">
        <f t="shared" si="2"/>
        <v>23162067.444809999</v>
      </c>
      <c r="G8" s="87">
        <f t="shared" si="2"/>
        <v>22868078.874129999</v>
      </c>
      <c r="H8" s="87">
        <f t="shared" si="2"/>
        <v>23398284.127999999</v>
      </c>
      <c r="I8" s="87">
        <f t="shared" si="2"/>
        <v>22805550.351710003</v>
      </c>
      <c r="J8" s="87">
        <f t="shared" si="2"/>
        <v>23238680.659370001</v>
      </c>
      <c r="K8" s="87">
        <f t="shared" si="2"/>
        <v>22993337.227759998</v>
      </c>
      <c r="L8" s="87">
        <f t="shared" si="2"/>
        <v>21843633.833250001</v>
      </c>
    </row>
    <row r="9" spans="1:17" s="119" customFormat="1" ht="12.75" outlineLevel="2" x14ac:dyDescent="0.2">
      <c r="A9" s="9" t="s">
        <v>173</v>
      </c>
      <c r="B9" s="8">
        <f t="shared" ref="B9:K9" si="3">SUM(B$10:B$29)</f>
        <v>29059497.891580001</v>
      </c>
      <c r="C9" s="8">
        <f t="shared" si="3"/>
        <v>28855666.239770003</v>
      </c>
      <c r="D9" s="8">
        <f t="shared" si="3"/>
        <v>18989377.153349999</v>
      </c>
      <c r="E9" s="8">
        <f t="shared" si="3"/>
        <v>21158302.759349998</v>
      </c>
      <c r="F9" s="8">
        <f t="shared" si="3"/>
        <v>23031680.133219998</v>
      </c>
      <c r="G9" s="8">
        <f t="shared" si="3"/>
        <v>22737700.20414</v>
      </c>
      <c r="H9" s="8">
        <f t="shared" si="3"/>
        <v>23269274.823879998</v>
      </c>
      <c r="I9" s="8">
        <f t="shared" si="3"/>
        <v>22680101.298530001</v>
      </c>
      <c r="J9" s="8">
        <f t="shared" si="3"/>
        <v>23110707.080190003</v>
      </c>
      <c r="K9" s="8">
        <f t="shared" si="3"/>
        <v>22868933.181449998</v>
      </c>
      <c r="L9" s="8">
        <v>21726705.989440002</v>
      </c>
    </row>
    <row r="10" spans="1:17" s="144" customFormat="1" ht="12.75" outlineLevel="3" x14ac:dyDescent="0.2">
      <c r="A10" s="167" t="s">
        <v>2</v>
      </c>
      <c r="B10" s="207">
        <v>5607.7424000000001</v>
      </c>
      <c r="C10" s="207">
        <v>5484.8993499999997</v>
      </c>
      <c r="D10" s="207">
        <v>3222.6565300000002</v>
      </c>
      <c r="E10" s="207">
        <v>3838.4779899999999</v>
      </c>
      <c r="F10" s="207">
        <v>4309.9598100000003</v>
      </c>
      <c r="G10" s="207">
        <v>4316.8956699999999</v>
      </c>
      <c r="H10" s="207">
        <v>4536.2539100000004</v>
      </c>
      <c r="I10" s="207">
        <v>4421.94128</v>
      </c>
      <c r="J10" s="207">
        <v>4575.5006899999998</v>
      </c>
      <c r="K10" s="207">
        <v>4535.817</v>
      </c>
      <c r="L10" s="207">
        <v>4282.0059499999998</v>
      </c>
    </row>
    <row r="11" spans="1:17" ht="12.75" outlineLevel="3" x14ac:dyDescent="0.2">
      <c r="A11" s="81" t="s">
        <v>133</v>
      </c>
      <c r="B11" s="129">
        <v>3187004.8849599999</v>
      </c>
      <c r="C11" s="129">
        <v>3110226.1524299998</v>
      </c>
      <c r="D11" s="129">
        <v>1810115.9019299999</v>
      </c>
      <c r="E11" s="129">
        <v>2143721.7461799998</v>
      </c>
      <c r="F11" s="129">
        <v>2696769.89867</v>
      </c>
      <c r="G11" s="129">
        <v>2877128.93824</v>
      </c>
      <c r="H11" s="129">
        <v>2881628.9020699998</v>
      </c>
      <c r="I11" s="129">
        <v>2802105.00991</v>
      </c>
      <c r="J11" s="129">
        <v>2858494.3311100001</v>
      </c>
      <c r="K11" s="129">
        <v>2813068.8294099998</v>
      </c>
      <c r="L11" s="129">
        <v>2644014.2621499998</v>
      </c>
      <c r="M11" s="102"/>
      <c r="N11" s="102"/>
      <c r="O11" s="102"/>
    </row>
    <row r="12" spans="1:17" ht="12.75" outlineLevel="3" x14ac:dyDescent="0.2">
      <c r="A12" s="81" t="s">
        <v>178</v>
      </c>
      <c r="B12" s="129">
        <v>244155.58407000001</v>
      </c>
      <c r="C12" s="129">
        <v>238273.58609</v>
      </c>
      <c r="D12" s="129">
        <v>138672.49069000001</v>
      </c>
      <c r="E12" s="129">
        <v>164229.94438</v>
      </c>
      <c r="F12" s="129">
        <v>182924.48954000001</v>
      </c>
      <c r="G12" s="129">
        <v>182912.36598</v>
      </c>
      <c r="H12" s="129">
        <v>549597.15651999996</v>
      </c>
      <c r="I12" s="129">
        <v>688651.48744000006</v>
      </c>
      <c r="J12" s="129">
        <v>820515.41903999995</v>
      </c>
      <c r="K12" s="129">
        <v>1039736.85989</v>
      </c>
      <c r="L12" s="129">
        <v>1064573.7412099999</v>
      </c>
      <c r="M12" s="102"/>
      <c r="N12" s="102"/>
      <c r="O12" s="102"/>
    </row>
    <row r="13" spans="1:17" ht="12.75" outlineLevel="3" x14ac:dyDescent="0.2">
      <c r="A13" s="81" t="s">
        <v>29</v>
      </c>
      <c r="B13" s="129">
        <v>465349.48921000003</v>
      </c>
      <c r="C13" s="129">
        <v>462088.75926999998</v>
      </c>
      <c r="D13" s="129">
        <v>406874.14094999997</v>
      </c>
      <c r="E13" s="129">
        <v>421042.10813000001</v>
      </c>
      <c r="F13" s="129">
        <v>431405.57020999998</v>
      </c>
      <c r="G13" s="129">
        <v>431398.84941000002</v>
      </c>
      <c r="H13" s="129">
        <v>571557.44194000005</v>
      </c>
      <c r="I13" s="129">
        <v>553077.79358000006</v>
      </c>
      <c r="J13" s="129">
        <v>554646.10644</v>
      </c>
      <c r="K13" s="129">
        <v>475145</v>
      </c>
      <c r="L13" s="129">
        <v>475145</v>
      </c>
      <c r="M13" s="102"/>
      <c r="N13" s="102"/>
      <c r="O13" s="102"/>
    </row>
    <row r="14" spans="1:17" ht="12.75" outlineLevel="3" x14ac:dyDescent="0.2">
      <c r="A14" s="81" t="s">
        <v>34</v>
      </c>
      <c r="B14" s="129">
        <v>95126.021689999994</v>
      </c>
      <c r="C14" s="129">
        <v>92834.322849999997</v>
      </c>
      <c r="D14" s="129">
        <v>54028.509760000001</v>
      </c>
      <c r="E14" s="129">
        <v>63986.008390000003</v>
      </c>
      <c r="F14" s="129">
        <v>71269.633360000007</v>
      </c>
      <c r="G14" s="129">
        <v>71264.909870000003</v>
      </c>
      <c r="H14" s="129">
        <v>71376.371509999997</v>
      </c>
      <c r="I14" s="129">
        <v>69406.608200000002</v>
      </c>
      <c r="J14" s="129">
        <v>70803.340840000004</v>
      </c>
      <c r="K14" s="129">
        <v>69678.176009999996</v>
      </c>
      <c r="L14" s="129">
        <v>65490.786870000004</v>
      </c>
      <c r="M14" s="102"/>
      <c r="N14" s="102"/>
      <c r="O14" s="102"/>
    </row>
    <row r="15" spans="1:17" ht="12.75" outlineLevel="3" x14ac:dyDescent="0.2">
      <c r="A15" s="81" t="s">
        <v>79</v>
      </c>
      <c r="B15" s="129">
        <v>166003.15210000001</v>
      </c>
      <c r="C15" s="129">
        <v>162003.93901999999</v>
      </c>
      <c r="D15" s="129">
        <v>94284.432010000004</v>
      </c>
      <c r="E15" s="129">
        <v>111661.13009999999</v>
      </c>
      <c r="F15" s="129">
        <v>124371.68691</v>
      </c>
      <c r="G15" s="129">
        <v>124363.44401000001</v>
      </c>
      <c r="H15" s="129">
        <v>124557.95424000001</v>
      </c>
      <c r="I15" s="129">
        <v>121120.54655</v>
      </c>
      <c r="J15" s="129">
        <v>123557.96606000001</v>
      </c>
      <c r="K15" s="129">
        <v>121594.45591999999</v>
      </c>
      <c r="L15" s="129">
        <v>114287.09895</v>
      </c>
      <c r="M15" s="102"/>
      <c r="N15" s="102"/>
      <c r="O15" s="102"/>
    </row>
    <row r="16" spans="1:17" ht="12.75" outlineLevel="3" x14ac:dyDescent="0.2">
      <c r="A16" s="81" t="s">
        <v>125</v>
      </c>
      <c r="B16" s="129">
        <v>206106.38032</v>
      </c>
      <c r="C16" s="129">
        <v>201141.03284999999</v>
      </c>
      <c r="D16" s="129">
        <v>117061.77116</v>
      </c>
      <c r="E16" s="129">
        <v>138636.35152</v>
      </c>
      <c r="F16" s="129">
        <v>154417.53894</v>
      </c>
      <c r="G16" s="129">
        <v>154407.30471</v>
      </c>
      <c r="H16" s="129">
        <v>154648.80494</v>
      </c>
      <c r="I16" s="129">
        <v>150380.98444</v>
      </c>
      <c r="J16" s="129">
        <v>153407.23848999999</v>
      </c>
      <c r="K16" s="129">
        <v>150969.38136999999</v>
      </c>
      <c r="L16" s="129">
        <v>141896.70486999999</v>
      </c>
      <c r="M16" s="102"/>
      <c r="N16" s="102"/>
      <c r="O16" s="102"/>
    </row>
    <row r="17" spans="1:15" ht="12.75" outlineLevel="3" x14ac:dyDescent="0.2">
      <c r="A17" s="81" t="s">
        <v>174</v>
      </c>
      <c r="B17" s="129">
        <v>1005091.39835</v>
      </c>
      <c r="C17" s="129">
        <v>980877.55293999997</v>
      </c>
      <c r="D17" s="129">
        <v>570859.47115</v>
      </c>
      <c r="E17" s="129">
        <v>676069.33949000004</v>
      </c>
      <c r="F17" s="129">
        <v>753027.34397000005</v>
      </c>
      <c r="G17" s="129">
        <v>752977.43605999998</v>
      </c>
      <c r="H17" s="129">
        <v>754155.12789</v>
      </c>
      <c r="I17" s="129">
        <v>733342.81889999995</v>
      </c>
      <c r="J17" s="129">
        <v>748100.54695999995</v>
      </c>
      <c r="K17" s="129">
        <v>736212.17542999994</v>
      </c>
      <c r="L17" s="129">
        <v>691968.66833000001</v>
      </c>
      <c r="M17" s="102"/>
      <c r="N17" s="102"/>
      <c r="O17" s="102"/>
    </row>
    <row r="18" spans="1:15" ht="12.75" outlineLevel="3" x14ac:dyDescent="0.2">
      <c r="A18" s="81" t="s">
        <v>157</v>
      </c>
      <c r="B18" s="129">
        <v>48788.000630000002</v>
      </c>
      <c r="C18" s="129">
        <v>45260.000160000003</v>
      </c>
      <c r="D18" s="129">
        <v>45268.000139999996</v>
      </c>
      <c r="E18" s="129">
        <v>43424.000509999998</v>
      </c>
      <c r="F18" s="129">
        <v>44008.000820000001</v>
      </c>
      <c r="G18" s="129">
        <v>43583.999739999999</v>
      </c>
      <c r="H18" s="129">
        <v>44807.999940000002</v>
      </c>
      <c r="I18" s="129">
        <v>43820.000899999999</v>
      </c>
      <c r="J18" s="129">
        <v>45072.00015</v>
      </c>
      <c r="K18" s="129">
        <v>44815.999450000003</v>
      </c>
      <c r="L18" s="129">
        <v>43720.000690000001</v>
      </c>
      <c r="M18" s="102"/>
      <c r="N18" s="102"/>
      <c r="O18" s="102"/>
    </row>
    <row r="19" spans="1:15" ht="12.75" outlineLevel="3" x14ac:dyDescent="0.2">
      <c r="A19" s="81" t="s">
        <v>190</v>
      </c>
      <c r="B19" s="129">
        <v>2594237.1371499998</v>
      </c>
      <c r="C19" s="129">
        <v>2414029.0501000001</v>
      </c>
      <c r="D19" s="129">
        <v>1536882.0867099999</v>
      </c>
      <c r="E19" s="129">
        <v>1479127.55189</v>
      </c>
      <c r="F19" s="129">
        <v>1584593.2767700001</v>
      </c>
      <c r="G19" s="129">
        <v>1317924.88586</v>
      </c>
      <c r="H19" s="129">
        <v>1145828.7268300001</v>
      </c>
      <c r="I19" s="129">
        <v>1012930.738</v>
      </c>
      <c r="J19" s="129">
        <v>1033153.8781</v>
      </c>
      <c r="K19" s="129">
        <v>1016862.73881</v>
      </c>
      <c r="L19" s="129">
        <v>956233.98637000006</v>
      </c>
      <c r="M19" s="102"/>
      <c r="N19" s="102"/>
      <c r="O19" s="102"/>
    </row>
    <row r="20" spans="1:15" ht="12.75" outlineLevel="3" x14ac:dyDescent="0.2">
      <c r="A20" s="81" t="s">
        <v>57</v>
      </c>
      <c r="B20" s="129">
        <v>0</v>
      </c>
      <c r="C20" s="129">
        <v>0</v>
      </c>
      <c r="D20" s="129">
        <v>300925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02"/>
      <c r="N20" s="102"/>
      <c r="O20" s="102"/>
    </row>
    <row r="21" spans="1:15" ht="12.75" outlineLevel="3" x14ac:dyDescent="0.2">
      <c r="A21" s="81" t="s">
        <v>44</v>
      </c>
      <c r="B21" s="129">
        <v>2954300.6224400001</v>
      </c>
      <c r="C21" s="129">
        <v>2909482.49865</v>
      </c>
      <c r="D21" s="129">
        <v>2422418.9633800001</v>
      </c>
      <c r="E21" s="129">
        <v>2493717.30033</v>
      </c>
      <c r="F21" s="129">
        <v>2230211.6492499998</v>
      </c>
      <c r="G21" s="129">
        <v>2023978.9166000001</v>
      </c>
      <c r="H21" s="129">
        <v>2020180.4394</v>
      </c>
      <c r="I21" s="129">
        <v>1973354.8069199999</v>
      </c>
      <c r="J21" s="129">
        <v>1975291.71441</v>
      </c>
      <c r="K21" s="129">
        <v>1895437.0120699999</v>
      </c>
      <c r="L21" s="129">
        <v>1851779.0175000001</v>
      </c>
      <c r="M21" s="102"/>
      <c r="N21" s="102"/>
      <c r="O21" s="102"/>
    </row>
    <row r="22" spans="1:15" ht="12.75" outlineLevel="3" x14ac:dyDescent="0.2">
      <c r="A22" s="81" t="s">
        <v>85</v>
      </c>
      <c r="B22" s="129">
        <v>185317.08674</v>
      </c>
      <c r="C22" s="129">
        <v>185309.44774</v>
      </c>
      <c r="D22" s="129">
        <v>185180.09503</v>
      </c>
      <c r="E22" s="129">
        <v>160213.28669000001</v>
      </c>
      <c r="F22" s="129">
        <v>160237.56544000001</v>
      </c>
      <c r="G22" s="129">
        <v>160237.5497</v>
      </c>
      <c r="H22" s="129">
        <v>160237.92124</v>
      </c>
      <c r="I22" s="129">
        <v>160231.35535999999</v>
      </c>
      <c r="J22" s="129">
        <v>160236.01113999999</v>
      </c>
      <c r="K22" s="129">
        <v>160232.26058999999</v>
      </c>
      <c r="L22" s="129">
        <v>160218.30262</v>
      </c>
      <c r="M22" s="102"/>
      <c r="N22" s="102"/>
      <c r="O22" s="102"/>
    </row>
    <row r="23" spans="1:15" ht="12.75" outlineLevel="3" x14ac:dyDescent="0.2">
      <c r="A23" s="81" t="s">
        <v>141</v>
      </c>
      <c r="B23" s="129">
        <v>8331756.7436800003</v>
      </c>
      <c r="C23" s="129">
        <v>8081055.2910799999</v>
      </c>
      <c r="D23" s="129">
        <v>5502555.0752400002</v>
      </c>
      <c r="E23" s="129">
        <v>6388472.6373899998</v>
      </c>
      <c r="F23" s="129">
        <v>7471903.0575200003</v>
      </c>
      <c r="G23" s="129">
        <v>7471446.2817700002</v>
      </c>
      <c r="H23" s="129">
        <v>7653264.5346499998</v>
      </c>
      <c r="I23" s="129">
        <v>7431205.5407199999</v>
      </c>
      <c r="J23" s="129">
        <v>7487220.85078</v>
      </c>
      <c r="K23" s="129">
        <v>7377454.06231</v>
      </c>
      <c r="L23" s="129">
        <v>6968366.8396199998</v>
      </c>
      <c r="M23" s="102"/>
      <c r="N23" s="102"/>
      <c r="O23" s="102"/>
    </row>
    <row r="24" spans="1:15" ht="12.75" outlineLevel="3" x14ac:dyDescent="0.2">
      <c r="A24" s="81" t="s">
        <v>146</v>
      </c>
      <c r="B24" s="129">
        <v>10780.949119999999</v>
      </c>
      <c r="C24" s="129">
        <v>638035.69504000002</v>
      </c>
      <c r="D24" s="129">
        <v>371329.44712000003</v>
      </c>
      <c r="E24" s="129">
        <v>439765.76854999998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02"/>
      <c r="N24" s="102"/>
      <c r="O24" s="102"/>
    </row>
    <row r="25" spans="1:15" ht="12.75" outlineLevel="3" x14ac:dyDescent="0.2">
      <c r="A25" s="81" t="s">
        <v>183</v>
      </c>
      <c r="B25" s="129">
        <v>1718610.12515</v>
      </c>
      <c r="C25" s="129">
        <v>1677206.76621</v>
      </c>
      <c r="D25" s="129">
        <v>976115.07638999994</v>
      </c>
      <c r="E25" s="129">
        <v>1156013.8849500001</v>
      </c>
      <c r="F25" s="129">
        <v>1287604.7093199999</v>
      </c>
      <c r="G25" s="129">
        <v>1287519.3716</v>
      </c>
      <c r="H25" s="129">
        <v>1289533.1119299999</v>
      </c>
      <c r="I25" s="129">
        <v>1253946.0548700001</v>
      </c>
      <c r="J25" s="129">
        <v>1279180.3578699999</v>
      </c>
      <c r="K25" s="129">
        <v>1258852.38002</v>
      </c>
      <c r="L25" s="129">
        <v>1183200.2160199999</v>
      </c>
      <c r="M25" s="102"/>
      <c r="N25" s="102"/>
      <c r="O25" s="102"/>
    </row>
    <row r="26" spans="1:15" ht="12.75" outlineLevel="3" x14ac:dyDescent="0.2">
      <c r="A26" s="81" t="s">
        <v>40</v>
      </c>
      <c r="B26" s="129">
        <v>3464159.3688699999</v>
      </c>
      <c r="C26" s="129">
        <v>3380703.6556899999</v>
      </c>
      <c r="D26" s="129">
        <v>1967530.70261</v>
      </c>
      <c r="E26" s="129">
        <v>2330148.2235900001</v>
      </c>
      <c r="F26" s="129">
        <v>2595392.5512600001</v>
      </c>
      <c r="G26" s="129">
        <v>2595220.5380199999</v>
      </c>
      <c r="H26" s="129">
        <v>2599279.5839999998</v>
      </c>
      <c r="I26" s="129">
        <v>2527547.6447700001</v>
      </c>
      <c r="J26" s="129">
        <v>2578411.7970799999</v>
      </c>
      <c r="K26" s="129">
        <v>2537437.2013500002</v>
      </c>
      <c r="L26" s="129">
        <v>2384947.0299800001</v>
      </c>
      <c r="M26" s="102"/>
      <c r="N26" s="102"/>
      <c r="O26" s="102"/>
    </row>
    <row r="27" spans="1:15" ht="12.75" outlineLevel="3" x14ac:dyDescent="0.2">
      <c r="A27" s="81" t="s">
        <v>83</v>
      </c>
      <c r="B27" s="129">
        <v>1985038.9598399999</v>
      </c>
      <c r="C27" s="129">
        <v>1937217.0138900001</v>
      </c>
      <c r="D27" s="129">
        <v>1127438.0544799999</v>
      </c>
      <c r="E27" s="129">
        <v>1335225.81195</v>
      </c>
      <c r="F27" s="129">
        <v>1487216.60341</v>
      </c>
      <c r="G27" s="129">
        <v>1487118.03614</v>
      </c>
      <c r="H27" s="129">
        <v>1489443.9580900001</v>
      </c>
      <c r="I27" s="129">
        <v>1448339.9905900001</v>
      </c>
      <c r="J27" s="129">
        <v>1477486.26052</v>
      </c>
      <c r="K27" s="129">
        <v>1454006.9225000001</v>
      </c>
      <c r="L27" s="129">
        <v>1366626.7245400001</v>
      </c>
      <c r="M27" s="102"/>
      <c r="N27" s="102"/>
      <c r="O27" s="102"/>
    </row>
    <row r="28" spans="1:15" ht="12.75" outlineLevel="3" x14ac:dyDescent="0.2">
      <c r="A28" s="81" t="s">
        <v>172</v>
      </c>
      <c r="B28" s="129">
        <v>53587.658889999999</v>
      </c>
      <c r="C28" s="129">
        <v>52296.668539999999</v>
      </c>
      <c r="D28" s="129">
        <v>30436.0605</v>
      </c>
      <c r="E28" s="129">
        <v>36045.451390000002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02"/>
      <c r="N28" s="102"/>
      <c r="O28" s="102"/>
    </row>
    <row r="29" spans="1:15" ht="12.75" outlineLevel="3" x14ac:dyDescent="0.2">
      <c r="A29" s="81" t="s">
        <v>134</v>
      </c>
      <c r="B29" s="129">
        <v>2338476.5859699999</v>
      </c>
      <c r="C29" s="129">
        <v>2282139.9078700002</v>
      </c>
      <c r="D29" s="129">
        <v>1328179.2175700001</v>
      </c>
      <c r="E29" s="129">
        <v>1572963.73593</v>
      </c>
      <c r="F29" s="129">
        <v>1752016.5980199999</v>
      </c>
      <c r="G29" s="129">
        <v>1751900.4807599999</v>
      </c>
      <c r="H29" s="129">
        <v>1754640.5347800001</v>
      </c>
      <c r="I29" s="129">
        <v>1706217.9761000001</v>
      </c>
      <c r="J29" s="129">
        <v>1740553.7605099999</v>
      </c>
      <c r="K29" s="129">
        <v>1712893.9093200001</v>
      </c>
      <c r="L29" s="129">
        <v>1609955.6037699999</v>
      </c>
      <c r="M29" s="102"/>
      <c r="N29" s="102"/>
      <c r="O29" s="102"/>
    </row>
    <row r="30" spans="1:15" ht="12.75" outlineLevel="2" x14ac:dyDescent="0.2">
      <c r="A30" s="118" t="s">
        <v>109</v>
      </c>
      <c r="B30" s="129">
        <f t="shared" ref="B30:K30" si="4">SUM(B$31:B$31)</f>
        <v>176129.18853000001</v>
      </c>
      <c r="C30" s="129">
        <f t="shared" si="4"/>
        <v>171886.02721</v>
      </c>
      <c r="D30" s="129">
        <f t="shared" si="4"/>
        <v>100035.69385</v>
      </c>
      <c r="E30" s="129">
        <f t="shared" si="4"/>
        <v>117061.96904</v>
      </c>
      <c r="F30" s="129">
        <f t="shared" si="4"/>
        <v>130387.31159</v>
      </c>
      <c r="G30" s="129">
        <f t="shared" si="4"/>
        <v>130378.66998999999</v>
      </c>
      <c r="H30" s="129">
        <f t="shared" si="4"/>
        <v>129009.30412</v>
      </c>
      <c r="I30" s="129">
        <f t="shared" si="4"/>
        <v>125449.05318</v>
      </c>
      <c r="J30" s="129">
        <f t="shared" si="4"/>
        <v>127973.57918</v>
      </c>
      <c r="K30" s="129">
        <f t="shared" si="4"/>
        <v>124404.04631000001</v>
      </c>
      <c r="L30" s="129">
        <v>116927.84381000001</v>
      </c>
      <c r="M30" s="102"/>
      <c r="N30" s="102"/>
      <c r="O30" s="102"/>
    </row>
    <row r="31" spans="1:15" ht="12.75" outlineLevel="3" x14ac:dyDescent="0.2">
      <c r="A31" s="81" t="s">
        <v>28</v>
      </c>
      <c r="B31" s="129">
        <v>176129.18853000001</v>
      </c>
      <c r="C31" s="129">
        <v>171886.02721</v>
      </c>
      <c r="D31" s="129">
        <v>100035.69385</v>
      </c>
      <c r="E31" s="129">
        <v>117061.96904</v>
      </c>
      <c r="F31" s="129">
        <v>130387.31159</v>
      </c>
      <c r="G31" s="129">
        <v>130378.66998999999</v>
      </c>
      <c r="H31" s="129">
        <v>129009.30412</v>
      </c>
      <c r="I31" s="129">
        <v>125449.05318</v>
      </c>
      <c r="J31" s="129">
        <v>127973.57918</v>
      </c>
      <c r="K31" s="129">
        <v>124404.04631000001</v>
      </c>
      <c r="L31" s="129">
        <v>116927.84381000001</v>
      </c>
      <c r="M31" s="102"/>
      <c r="N31" s="102"/>
      <c r="O31" s="102"/>
    </row>
    <row r="32" spans="1:15" ht="15" outlineLevel="1" x14ac:dyDescent="0.25">
      <c r="A32" s="139" t="s">
        <v>14</v>
      </c>
      <c r="B32" s="79">
        <f t="shared" ref="B32:L32" si="5">B$33+B$43+B$47</f>
        <v>1767015.6077000001</v>
      </c>
      <c r="C32" s="79">
        <f t="shared" si="5"/>
        <v>1721555.40246</v>
      </c>
      <c r="D32" s="79">
        <f t="shared" si="5"/>
        <v>992470.48415000015</v>
      </c>
      <c r="E32" s="79">
        <f t="shared" si="5"/>
        <v>1159785.8238600001</v>
      </c>
      <c r="F32" s="79">
        <f t="shared" si="5"/>
        <v>1273582.1588400002</v>
      </c>
      <c r="G32" s="79">
        <f t="shared" si="5"/>
        <v>1273497.7504</v>
      </c>
      <c r="H32" s="79">
        <f t="shared" si="5"/>
        <v>1275489.5602299999</v>
      </c>
      <c r="I32" s="79">
        <f t="shared" si="5"/>
        <v>1209463.9297300002</v>
      </c>
      <c r="J32" s="79">
        <f t="shared" si="5"/>
        <v>1233803.0782399999</v>
      </c>
      <c r="K32" s="79">
        <f t="shared" si="5"/>
        <v>1197008.9258799998</v>
      </c>
      <c r="L32" s="79">
        <f t="shared" si="5"/>
        <v>1111573.1566099999</v>
      </c>
      <c r="M32" s="102"/>
      <c r="N32" s="102"/>
      <c r="O32" s="102"/>
    </row>
    <row r="33" spans="1:15" ht="12.75" outlineLevel="2" x14ac:dyDescent="0.2">
      <c r="A33" s="118" t="s">
        <v>173</v>
      </c>
      <c r="B33" s="129">
        <f t="shared" ref="B33:K33" si="6">SUM(B$34:B$42)</f>
        <v>1367722.67545</v>
      </c>
      <c r="C33" s="129">
        <f t="shared" si="6"/>
        <v>1334772.61191</v>
      </c>
      <c r="D33" s="129">
        <f t="shared" si="6"/>
        <v>776822.33119000006</v>
      </c>
      <c r="E33" s="129">
        <f t="shared" si="6"/>
        <v>904393.53959000006</v>
      </c>
      <c r="F33" s="129">
        <f t="shared" si="6"/>
        <v>1003809.5805200002</v>
      </c>
      <c r="G33" s="129">
        <f t="shared" si="6"/>
        <v>1003743.0516400001</v>
      </c>
      <c r="H33" s="129">
        <f t="shared" si="6"/>
        <v>1005312.9525400001</v>
      </c>
      <c r="I33" s="129">
        <f t="shared" si="6"/>
        <v>961050.70500000007</v>
      </c>
      <c r="J33" s="129">
        <f t="shared" si="6"/>
        <v>980390.80703999999</v>
      </c>
      <c r="K33" s="129">
        <f t="shared" si="6"/>
        <v>947623.73266999994</v>
      </c>
      <c r="L33" s="129">
        <v>890675.20781000005</v>
      </c>
      <c r="M33" s="102"/>
      <c r="N33" s="102"/>
      <c r="O33" s="102"/>
    </row>
    <row r="34" spans="1:15" ht="12.75" outlineLevel="3" x14ac:dyDescent="0.2">
      <c r="A34" s="81" t="s">
        <v>104</v>
      </c>
      <c r="B34" s="129">
        <v>0.73563999999999996</v>
      </c>
      <c r="C34" s="129">
        <v>0.71792</v>
      </c>
      <c r="D34" s="129">
        <v>0.41782000000000002</v>
      </c>
      <c r="E34" s="129">
        <v>0.49482999999999999</v>
      </c>
      <c r="F34" s="129">
        <v>0.55115000000000003</v>
      </c>
      <c r="G34" s="129">
        <v>0.55112000000000005</v>
      </c>
      <c r="H34" s="129">
        <v>0.55198000000000003</v>
      </c>
      <c r="I34" s="129">
        <v>0.53673999999999999</v>
      </c>
      <c r="J34" s="129">
        <v>0.54754999999999998</v>
      </c>
      <c r="K34" s="129">
        <v>0.53883999999999999</v>
      </c>
      <c r="L34" s="129">
        <v>0.50646000000000002</v>
      </c>
      <c r="M34" s="102"/>
      <c r="N34" s="102"/>
      <c r="O34" s="102"/>
    </row>
    <row r="35" spans="1:15" ht="12.75" outlineLevel="3" x14ac:dyDescent="0.2">
      <c r="A35" s="81" t="s">
        <v>70</v>
      </c>
      <c r="B35" s="129">
        <v>63417.34779</v>
      </c>
      <c r="C35" s="129">
        <v>61889.548569999999</v>
      </c>
      <c r="D35" s="129">
        <v>36019.006509999999</v>
      </c>
      <c r="E35" s="129">
        <v>42657.338929999998</v>
      </c>
      <c r="F35" s="129">
        <v>47513.088909999999</v>
      </c>
      <c r="G35" s="129">
        <v>47509.939910000001</v>
      </c>
      <c r="H35" s="129">
        <v>47584.247669999997</v>
      </c>
      <c r="I35" s="129">
        <v>46271.072139999997</v>
      </c>
      <c r="J35" s="129">
        <v>47202.227229999997</v>
      </c>
      <c r="K35" s="129">
        <v>46452.117339999997</v>
      </c>
      <c r="L35" s="129">
        <v>43660.524579999998</v>
      </c>
      <c r="M35" s="102"/>
      <c r="N35" s="102"/>
      <c r="O35" s="102"/>
    </row>
    <row r="36" spans="1:15" ht="12.75" outlineLevel="3" x14ac:dyDescent="0.2">
      <c r="A36" s="81" t="s">
        <v>97</v>
      </c>
      <c r="B36" s="129">
        <v>190252.04337</v>
      </c>
      <c r="C36" s="129">
        <v>185668.64571000001</v>
      </c>
      <c r="D36" s="129">
        <v>108057.01953000001</v>
      </c>
      <c r="E36" s="129">
        <v>127972.01678999999</v>
      </c>
      <c r="F36" s="129">
        <v>142539.26673</v>
      </c>
      <c r="G36" s="129">
        <v>142529.81972999999</v>
      </c>
      <c r="H36" s="129">
        <v>142752.74301000001</v>
      </c>
      <c r="I36" s="129">
        <v>138813.21642000001</v>
      </c>
      <c r="J36" s="129">
        <v>141606.68169</v>
      </c>
      <c r="K36" s="129">
        <v>139356.35201999999</v>
      </c>
      <c r="L36" s="129">
        <v>130981.57374000001</v>
      </c>
      <c r="M36" s="102"/>
      <c r="N36" s="102"/>
      <c r="O36" s="102"/>
    </row>
    <row r="37" spans="1:15" ht="12.75" outlineLevel="3" x14ac:dyDescent="0.2">
      <c r="A37" s="81" t="s">
        <v>1</v>
      </c>
      <c r="B37" s="129">
        <v>202935.51297000001</v>
      </c>
      <c r="C37" s="129">
        <v>198046.55541</v>
      </c>
      <c r="D37" s="129">
        <v>115260.82083</v>
      </c>
      <c r="E37" s="129">
        <v>136503.48459000001</v>
      </c>
      <c r="F37" s="129">
        <v>152041.88453000001</v>
      </c>
      <c r="G37" s="129">
        <v>152031.80773</v>
      </c>
      <c r="H37" s="129">
        <v>152269.59250999999</v>
      </c>
      <c r="I37" s="129">
        <v>148067.43082000001</v>
      </c>
      <c r="J37" s="129">
        <v>151047.12708999999</v>
      </c>
      <c r="K37" s="129">
        <v>148646.77552</v>
      </c>
      <c r="L37" s="129">
        <v>139713.67864</v>
      </c>
      <c r="M37" s="102"/>
      <c r="N37" s="102"/>
      <c r="O37" s="102"/>
    </row>
    <row r="38" spans="1:15" ht="12.75" outlineLevel="3" x14ac:dyDescent="0.2">
      <c r="A38" s="81" t="s">
        <v>140</v>
      </c>
      <c r="B38" s="129">
        <v>304403.26938000001</v>
      </c>
      <c r="C38" s="129">
        <v>297069.83312999998</v>
      </c>
      <c r="D38" s="129">
        <v>172891.23123</v>
      </c>
      <c r="E38" s="129">
        <v>204755.22687000001</v>
      </c>
      <c r="F38" s="129">
        <v>228062.82675000001</v>
      </c>
      <c r="G38" s="129">
        <v>228047.71158</v>
      </c>
      <c r="H38" s="129">
        <v>228404.38884</v>
      </c>
      <c r="I38" s="129">
        <v>222101.14626000001</v>
      </c>
      <c r="J38" s="129">
        <v>226570.69068</v>
      </c>
      <c r="K38" s="129">
        <v>222970.16325000001</v>
      </c>
      <c r="L38" s="129">
        <v>209570.51796</v>
      </c>
      <c r="M38" s="102"/>
      <c r="N38" s="102"/>
      <c r="O38" s="102"/>
    </row>
    <row r="39" spans="1:15" ht="12.75" outlineLevel="3" x14ac:dyDescent="0.2">
      <c r="A39" s="81" t="s">
        <v>93</v>
      </c>
      <c r="B39" s="129">
        <v>269523.72811000003</v>
      </c>
      <c r="C39" s="129">
        <v>263030.58142</v>
      </c>
      <c r="D39" s="129">
        <v>153080.77767000001</v>
      </c>
      <c r="E39" s="129">
        <v>181293.69044999999</v>
      </c>
      <c r="F39" s="129">
        <v>201930.62784999999</v>
      </c>
      <c r="G39" s="129">
        <v>201917.24462000001</v>
      </c>
      <c r="H39" s="129">
        <v>202233.05262</v>
      </c>
      <c r="I39" s="129">
        <v>196652.05656999999</v>
      </c>
      <c r="J39" s="129">
        <v>200609.46573</v>
      </c>
      <c r="K39" s="129">
        <v>197421.49872</v>
      </c>
      <c r="L39" s="129">
        <v>185557.22944</v>
      </c>
      <c r="M39" s="102"/>
      <c r="N39" s="102"/>
      <c r="O39" s="102"/>
    </row>
    <row r="40" spans="1:15" ht="12.75" outlineLevel="3" x14ac:dyDescent="0.2">
      <c r="A40" s="81" t="s">
        <v>0</v>
      </c>
      <c r="B40" s="129">
        <v>263181.99333000003</v>
      </c>
      <c r="C40" s="129">
        <v>256841.62656</v>
      </c>
      <c r="D40" s="129">
        <v>149478.87701</v>
      </c>
      <c r="E40" s="129">
        <v>177027.95655</v>
      </c>
      <c r="F40" s="129">
        <v>197179.31896</v>
      </c>
      <c r="G40" s="129">
        <v>197166.25062999999</v>
      </c>
      <c r="H40" s="129">
        <v>197474.62784999999</v>
      </c>
      <c r="I40" s="129">
        <v>192024.94936</v>
      </c>
      <c r="J40" s="129">
        <v>195889.24299999999</v>
      </c>
      <c r="K40" s="129">
        <v>192776.28698</v>
      </c>
      <c r="L40" s="129">
        <v>181191.17699000001</v>
      </c>
      <c r="M40" s="102"/>
      <c r="N40" s="102"/>
      <c r="O40" s="102"/>
    </row>
    <row r="41" spans="1:15" ht="12.75" outlineLevel="3" x14ac:dyDescent="0.2">
      <c r="A41" s="81" t="s">
        <v>119</v>
      </c>
      <c r="B41" s="129">
        <v>27903.633020000001</v>
      </c>
      <c r="C41" s="129">
        <v>27231.401379999999</v>
      </c>
      <c r="D41" s="129">
        <v>15848.362859999999</v>
      </c>
      <c r="E41" s="129">
        <v>3171.4451800000002</v>
      </c>
      <c r="F41" s="129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02"/>
      <c r="N41" s="102"/>
      <c r="O41" s="102"/>
    </row>
    <row r="42" spans="1:15" ht="12.75" outlineLevel="3" x14ac:dyDescent="0.2">
      <c r="A42" s="81" t="s">
        <v>168</v>
      </c>
      <c r="B42" s="129">
        <v>46104.411840000001</v>
      </c>
      <c r="C42" s="129">
        <v>44993.701809999999</v>
      </c>
      <c r="D42" s="129">
        <v>26185.817729999999</v>
      </c>
      <c r="E42" s="129">
        <v>31011.885399999999</v>
      </c>
      <c r="F42" s="129">
        <v>34542.015639999998</v>
      </c>
      <c r="G42" s="129">
        <v>34539.726320000002</v>
      </c>
      <c r="H42" s="129">
        <v>34593.748059999998</v>
      </c>
      <c r="I42" s="129">
        <v>17120.296689999999</v>
      </c>
      <c r="J42" s="129">
        <v>17464.824069999999</v>
      </c>
      <c r="K42" s="129">
        <v>0</v>
      </c>
      <c r="L42" s="129">
        <v>0</v>
      </c>
      <c r="M42" s="102"/>
      <c r="N42" s="102"/>
      <c r="O42" s="102"/>
    </row>
    <row r="43" spans="1:15" ht="12.75" outlineLevel="2" x14ac:dyDescent="0.2">
      <c r="A43" s="118" t="s">
        <v>109</v>
      </c>
      <c r="B43" s="129">
        <f t="shared" ref="B43:K43" si="7">SUM(B$44:B$46)</f>
        <v>399232.39088000002</v>
      </c>
      <c r="C43" s="129">
        <f t="shared" si="7"/>
        <v>386723.70769000001</v>
      </c>
      <c r="D43" s="129">
        <f t="shared" si="7"/>
        <v>215613.76742000002</v>
      </c>
      <c r="E43" s="129">
        <f t="shared" si="7"/>
        <v>255351.56143999999</v>
      </c>
      <c r="F43" s="129">
        <f t="shared" si="7"/>
        <v>269727.21995</v>
      </c>
      <c r="G43" s="129">
        <f t="shared" si="7"/>
        <v>269709.34340000001</v>
      </c>
      <c r="H43" s="129">
        <f t="shared" si="7"/>
        <v>270131.18139000004</v>
      </c>
      <c r="I43" s="129">
        <f t="shared" si="7"/>
        <v>248369.05205</v>
      </c>
      <c r="J43" s="129">
        <f t="shared" si="7"/>
        <v>253367.20959000001</v>
      </c>
      <c r="K43" s="129">
        <f t="shared" si="7"/>
        <v>249340.84769999998</v>
      </c>
      <c r="L43" s="129">
        <v>220856.26827999999</v>
      </c>
      <c r="M43" s="102"/>
      <c r="N43" s="102"/>
      <c r="O43" s="102"/>
    </row>
    <row r="44" spans="1:15" ht="12.75" outlineLevel="3" x14ac:dyDescent="0.2">
      <c r="A44" s="81" t="s">
        <v>48</v>
      </c>
      <c r="B44" s="129">
        <v>133176.43036</v>
      </c>
      <c r="C44" s="129">
        <v>129968.052</v>
      </c>
      <c r="D44" s="129">
        <v>66184.924459999995</v>
      </c>
      <c r="E44" s="129">
        <v>78382.860279999994</v>
      </c>
      <c r="F44" s="129">
        <v>74833.115030000001</v>
      </c>
      <c r="G44" s="129">
        <v>74828.155360000004</v>
      </c>
      <c r="H44" s="129">
        <v>74945.19008</v>
      </c>
      <c r="I44" s="129">
        <v>60730.782180000002</v>
      </c>
      <c r="J44" s="129">
        <v>61952.923239999996</v>
      </c>
      <c r="K44" s="129">
        <v>60968.404009999998</v>
      </c>
      <c r="L44" s="129">
        <v>45843.550810000001</v>
      </c>
      <c r="M44" s="102"/>
      <c r="N44" s="102"/>
      <c r="O44" s="102"/>
    </row>
    <row r="45" spans="1:15" ht="12.75" outlineLevel="3" x14ac:dyDescent="0.2">
      <c r="A45" s="81" t="s">
        <v>117</v>
      </c>
      <c r="B45" s="129">
        <v>254294.83322</v>
      </c>
      <c r="C45" s="129">
        <v>245847.71062999999</v>
      </c>
      <c r="D45" s="129">
        <v>143080.5442</v>
      </c>
      <c r="E45" s="129">
        <v>169450.40573999999</v>
      </c>
      <c r="F45" s="129">
        <v>186957.46315</v>
      </c>
      <c r="G45" s="129">
        <v>186945.07229000001</v>
      </c>
      <c r="H45" s="129">
        <v>187237.46309999999</v>
      </c>
      <c r="I45" s="129">
        <v>180335.13295999999</v>
      </c>
      <c r="J45" s="129">
        <v>183964.18174</v>
      </c>
      <c r="K45" s="129">
        <v>181040.73173</v>
      </c>
      <c r="L45" s="129">
        <v>168523.61361</v>
      </c>
      <c r="M45" s="102"/>
      <c r="N45" s="102"/>
      <c r="O45" s="102"/>
    </row>
    <row r="46" spans="1:15" ht="12.75" outlineLevel="3" x14ac:dyDescent="0.2">
      <c r="A46" s="81" t="s">
        <v>86</v>
      </c>
      <c r="B46" s="129">
        <v>11761.1273</v>
      </c>
      <c r="C46" s="129">
        <v>10907.94506</v>
      </c>
      <c r="D46" s="129">
        <v>6348.2987599999997</v>
      </c>
      <c r="E46" s="129">
        <v>7518.2954200000004</v>
      </c>
      <c r="F46" s="129">
        <v>7936.6417700000002</v>
      </c>
      <c r="G46" s="129">
        <v>7936.1157499999999</v>
      </c>
      <c r="H46" s="129">
        <v>7948.5282100000004</v>
      </c>
      <c r="I46" s="129">
        <v>7303.1369100000002</v>
      </c>
      <c r="J46" s="129">
        <v>7450.1046100000003</v>
      </c>
      <c r="K46" s="129">
        <v>7331.7119599999996</v>
      </c>
      <c r="L46" s="129">
        <v>6489.1038600000002</v>
      </c>
      <c r="M46" s="102"/>
      <c r="N46" s="102"/>
      <c r="O46" s="102"/>
    </row>
    <row r="47" spans="1:15" ht="12.75" outlineLevel="2" x14ac:dyDescent="0.2">
      <c r="A47" s="118" t="s">
        <v>127</v>
      </c>
      <c r="B47" s="129">
        <f t="shared" ref="B47:K47" si="8">SUM(B$48:B$48)</f>
        <v>60.541370000000001</v>
      </c>
      <c r="C47" s="129">
        <f t="shared" si="8"/>
        <v>59.082859999999997</v>
      </c>
      <c r="D47" s="129">
        <f t="shared" si="8"/>
        <v>34.385539999999999</v>
      </c>
      <c r="E47" s="129">
        <f t="shared" si="8"/>
        <v>40.722830000000002</v>
      </c>
      <c r="F47" s="129">
        <f t="shared" si="8"/>
        <v>45.358370000000001</v>
      </c>
      <c r="G47" s="129">
        <f t="shared" si="8"/>
        <v>45.355359999999997</v>
      </c>
      <c r="H47" s="129">
        <f t="shared" si="8"/>
        <v>45.426299999999998</v>
      </c>
      <c r="I47" s="129">
        <f t="shared" si="8"/>
        <v>44.17268</v>
      </c>
      <c r="J47" s="129">
        <f t="shared" si="8"/>
        <v>45.061610000000002</v>
      </c>
      <c r="K47" s="129">
        <f t="shared" si="8"/>
        <v>44.345509999999997</v>
      </c>
      <c r="L47" s="129">
        <v>41.680520000000001</v>
      </c>
      <c r="M47" s="102"/>
      <c r="N47" s="102"/>
      <c r="O47" s="102"/>
    </row>
    <row r="48" spans="1:15" ht="12.75" outlineLevel="3" x14ac:dyDescent="0.2">
      <c r="A48" s="81" t="s">
        <v>66</v>
      </c>
      <c r="B48" s="129">
        <v>60.541370000000001</v>
      </c>
      <c r="C48" s="129">
        <v>59.082859999999997</v>
      </c>
      <c r="D48" s="129">
        <v>34.385539999999999</v>
      </c>
      <c r="E48" s="129">
        <v>40.722830000000002</v>
      </c>
      <c r="F48" s="129">
        <v>45.358370000000001</v>
      </c>
      <c r="G48" s="129">
        <v>45.355359999999997</v>
      </c>
      <c r="H48" s="129">
        <v>45.426299999999998</v>
      </c>
      <c r="I48" s="129">
        <v>44.17268</v>
      </c>
      <c r="J48" s="129">
        <v>45.061610000000002</v>
      </c>
      <c r="K48" s="129">
        <v>44.345509999999997</v>
      </c>
      <c r="L48" s="129">
        <v>41.680520000000001</v>
      </c>
      <c r="M48" s="102"/>
      <c r="N48" s="102"/>
      <c r="O48" s="102"/>
    </row>
    <row r="49" spans="1:15" ht="15" x14ac:dyDescent="0.25">
      <c r="A49" s="60" t="s">
        <v>60</v>
      </c>
      <c r="B49" s="201">
        <f t="shared" ref="B49:L49" si="9">B$50+B$78</f>
        <v>38809248.830179997</v>
      </c>
      <c r="C49" s="201">
        <f t="shared" si="9"/>
        <v>38165927.264020003</v>
      </c>
      <c r="D49" s="201">
        <f t="shared" si="9"/>
        <v>38037968.872989997</v>
      </c>
      <c r="E49" s="201">
        <f t="shared" si="9"/>
        <v>42590595.437930003</v>
      </c>
      <c r="F49" s="201">
        <f t="shared" si="9"/>
        <v>42913647.163440004</v>
      </c>
      <c r="G49" s="201">
        <f t="shared" si="9"/>
        <v>43521062.279379994</v>
      </c>
      <c r="H49" s="201">
        <f t="shared" si="9"/>
        <v>43762963.213799998</v>
      </c>
      <c r="I49" s="201">
        <f t="shared" si="9"/>
        <v>43972133.02544</v>
      </c>
      <c r="J49" s="201">
        <f t="shared" si="9"/>
        <v>46097263.726910003</v>
      </c>
      <c r="K49" s="201">
        <f t="shared" si="9"/>
        <v>46484318.026969999</v>
      </c>
      <c r="L49" s="201">
        <f t="shared" si="9"/>
        <v>46387216.12833</v>
      </c>
      <c r="M49" s="102"/>
      <c r="N49" s="102"/>
      <c r="O49" s="102"/>
    </row>
    <row r="50" spans="1:15" ht="15" outlineLevel="1" x14ac:dyDescent="0.25">
      <c r="A50" s="139" t="s">
        <v>65</v>
      </c>
      <c r="B50" s="79">
        <f t="shared" ref="B50:L50" si="10">B$51+B$58+B$64+B$66+B$76</f>
        <v>30822533.54984</v>
      </c>
      <c r="C50" s="79">
        <f t="shared" si="10"/>
        <v>30372816.399250001</v>
      </c>
      <c r="D50" s="79">
        <f t="shared" si="10"/>
        <v>30336769.25756</v>
      </c>
      <c r="E50" s="79">
        <f t="shared" si="10"/>
        <v>32781903.909979999</v>
      </c>
      <c r="F50" s="79">
        <f t="shared" si="10"/>
        <v>33157639.082610004</v>
      </c>
      <c r="G50" s="79">
        <f t="shared" si="10"/>
        <v>33867877.117179997</v>
      </c>
      <c r="H50" s="79">
        <f t="shared" si="10"/>
        <v>34124580.292109996</v>
      </c>
      <c r="I50" s="79">
        <f t="shared" si="10"/>
        <v>34494423.656580001</v>
      </c>
      <c r="J50" s="79">
        <f t="shared" si="10"/>
        <v>35019060.898040004</v>
      </c>
      <c r="K50" s="79">
        <f t="shared" si="10"/>
        <v>35504892.606129996</v>
      </c>
      <c r="L50" s="79">
        <f t="shared" si="10"/>
        <v>35454404.440619998</v>
      </c>
      <c r="M50" s="102"/>
      <c r="N50" s="102"/>
      <c r="O50" s="102"/>
    </row>
    <row r="51" spans="1:15" ht="12.75" outlineLevel="2" x14ac:dyDescent="0.2">
      <c r="A51" s="118" t="s">
        <v>160</v>
      </c>
      <c r="B51" s="129">
        <f t="shared" ref="B51:K51" si="11">SUM(B$52:B$57)</f>
        <v>10723233.205779999</v>
      </c>
      <c r="C51" s="129">
        <f t="shared" si="11"/>
        <v>10382091.97188</v>
      </c>
      <c r="D51" s="129">
        <f t="shared" si="11"/>
        <v>10350087.438790001</v>
      </c>
      <c r="E51" s="129">
        <f t="shared" si="11"/>
        <v>12702628.150929999</v>
      </c>
      <c r="F51" s="129">
        <f t="shared" si="11"/>
        <v>13024493.13682</v>
      </c>
      <c r="G51" s="129">
        <f t="shared" si="11"/>
        <v>12781551.811629999</v>
      </c>
      <c r="H51" s="129">
        <f t="shared" si="11"/>
        <v>12996310.161239998</v>
      </c>
      <c r="I51" s="129">
        <f t="shared" si="11"/>
        <v>13412080.92746</v>
      </c>
      <c r="J51" s="129">
        <f t="shared" si="11"/>
        <v>13910416.6198</v>
      </c>
      <c r="K51" s="129">
        <f t="shared" si="11"/>
        <v>14401098.49367</v>
      </c>
      <c r="L51" s="129">
        <v>14154603.63958</v>
      </c>
      <c r="M51" s="102"/>
      <c r="N51" s="102"/>
      <c r="O51" s="102"/>
    </row>
    <row r="52" spans="1:15" ht="12.75" outlineLevel="3" x14ac:dyDescent="0.2">
      <c r="A52" s="81" t="s">
        <v>20</v>
      </c>
      <c r="B52" s="129">
        <v>1658792.02128</v>
      </c>
      <c r="C52" s="129">
        <v>1538840.0054299999</v>
      </c>
      <c r="D52" s="129">
        <v>1539112.0046999999</v>
      </c>
      <c r="E52" s="129">
        <v>1476416.0174100001</v>
      </c>
      <c r="F52" s="129">
        <v>1771322.03317</v>
      </c>
      <c r="G52" s="129">
        <v>1754255.98936</v>
      </c>
      <c r="H52" s="129">
        <v>1803521.99758</v>
      </c>
      <c r="I52" s="129">
        <v>2421055.0498500001</v>
      </c>
      <c r="J52" s="129">
        <v>2490228.0084699998</v>
      </c>
      <c r="K52" s="129">
        <v>2476083.9694599998</v>
      </c>
      <c r="L52" s="129">
        <v>2415530.0381200002</v>
      </c>
      <c r="M52" s="102"/>
      <c r="N52" s="102"/>
      <c r="O52" s="102"/>
    </row>
    <row r="53" spans="1:15" ht="12.75" outlineLevel="3" x14ac:dyDescent="0.2">
      <c r="A53" s="81" t="s">
        <v>53</v>
      </c>
      <c r="B53" s="129">
        <v>594155.93354999996</v>
      </c>
      <c r="C53" s="129">
        <v>551369.46767000004</v>
      </c>
      <c r="D53" s="129">
        <v>541674.32024000003</v>
      </c>
      <c r="E53" s="129">
        <v>536838.95619000006</v>
      </c>
      <c r="F53" s="129">
        <v>560820.55781999999</v>
      </c>
      <c r="G53" s="129">
        <v>540156.47325000004</v>
      </c>
      <c r="H53" s="129">
        <v>570486.33241000003</v>
      </c>
      <c r="I53" s="129">
        <v>561823.96747999999</v>
      </c>
      <c r="J53" s="129">
        <v>574700.70966000005</v>
      </c>
      <c r="K53" s="129">
        <v>585379.95926999999</v>
      </c>
      <c r="L53" s="129">
        <v>571564.08366999996</v>
      </c>
      <c r="M53" s="102"/>
      <c r="N53" s="102"/>
      <c r="O53" s="102"/>
    </row>
    <row r="54" spans="1:15" ht="12.75" outlineLevel="3" x14ac:dyDescent="0.2">
      <c r="A54" s="81" t="s">
        <v>87</v>
      </c>
      <c r="B54" s="129">
        <v>485332.45176999999</v>
      </c>
      <c r="C54" s="129">
        <v>450236.66808999999</v>
      </c>
      <c r="D54" s="129">
        <v>447751.06348000001</v>
      </c>
      <c r="E54" s="129">
        <v>429511.84831999999</v>
      </c>
      <c r="F54" s="129">
        <v>435288.26345000003</v>
      </c>
      <c r="G54" s="129">
        <v>431094.41928999999</v>
      </c>
      <c r="H54" s="129">
        <v>487393.03785000002</v>
      </c>
      <c r="I54" s="129">
        <v>476646.21019999997</v>
      </c>
      <c r="J54" s="129">
        <v>487710.58493999997</v>
      </c>
      <c r="K54" s="129">
        <v>484940.47814000002</v>
      </c>
      <c r="L54" s="129">
        <v>473081.00455999997</v>
      </c>
      <c r="M54" s="102"/>
      <c r="N54" s="102"/>
      <c r="O54" s="102"/>
    </row>
    <row r="55" spans="1:15" ht="12.75" outlineLevel="3" x14ac:dyDescent="0.2">
      <c r="A55" s="81" t="s">
        <v>123</v>
      </c>
      <c r="B55" s="129">
        <v>4332608.6601799997</v>
      </c>
      <c r="C55" s="129">
        <v>4287611.2811000003</v>
      </c>
      <c r="D55" s="129">
        <v>4273587.1414000001</v>
      </c>
      <c r="E55" s="129">
        <v>4257052.3402899997</v>
      </c>
      <c r="F55" s="129">
        <v>4252248.1109699998</v>
      </c>
      <c r="G55" s="129">
        <v>4236499.1502999999</v>
      </c>
      <c r="H55" s="129">
        <v>4248642.5486199996</v>
      </c>
      <c r="I55" s="129">
        <v>4229412.1200099997</v>
      </c>
      <c r="J55" s="129">
        <v>4715741.0690900004</v>
      </c>
      <c r="K55" s="129">
        <v>5212919.2428599996</v>
      </c>
      <c r="L55" s="129">
        <v>5194594.5776300002</v>
      </c>
      <c r="M55" s="102"/>
      <c r="N55" s="102"/>
      <c r="O55" s="102"/>
    </row>
    <row r="56" spans="1:15" ht="12.75" outlineLevel="3" x14ac:dyDescent="0.2">
      <c r="A56" s="81" t="s">
        <v>136</v>
      </c>
      <c r="B56" s="129">
        <v>3651894.139</v>
      </c>
      <c r="C56" s="129">
        <v>3553584.54959</v>
      </c>
      <c r="D56" s="129">
        <v>3547512.9089700002</v>
      </c>
      <c r="E56" s="129">
        <v>6002358.9887199998</v>
      </c>
      <c r="F56" s="129">
        <v>6004364.17141</v>
      </c>
      <c r="G56" s="129">
        <v>5819095.7794300001</v>
      </c>
      <c r="H56" s="129">
        <v>5885598.3322799997</v>
      </c>
      <c r="I56" s="129">
        <v>5722475.6674199998</v>
      </c>
      <c r="J56" s="129">
        <v>5641368.3351400001</v>
      </c>
      <c r="K56" s="129">
        <v>5641106.9314400004</v>
      </c>
      <c r="L56" s="129">
        <v>5499166.0230999999</v>
      </c>
      <c r="M56" s="102"/>
      <c r="N56" s="102"/>
      <c r="O56" s="102"/>
    </row>
    <row r="57" spans="1:15" ht="12.75" outlineLevel="3" x14ac:dyDescent="0.2">
      <c r="A57" s="81" t="s">
        <v>131</v>
      </c>
      <c r="B57" s="129">
        <v>450</v>
      </c>
      <c r="C57" s="129">
        <v>450</v>
      </c>
      <c r="D57" s="129">
        <v>450</v>
      </c>
      <c r="E57" s="129">
        <v>450</v>
      </c>
      <c r="F57" s="129">
        <v>450</v>
      </c>
      <c r="G57" s="129">
        <v>450</v>
      </c>
      <c r="H57" s="129">
        <v>667.91250000000002</v>
      </c>
      <c r="I57" s="129">
        <v>667.91250000000002</v>
      </c>
      <c r="J57" s="129">
        <v>667.91250000000002</v>
      </c>
      <c r="K57" s="129">
        <v>667.91250000000002</v>
      </c>
      <c r="L57" s="129">
        <v>667.91250000000002</v>
      </c>
      <c r="M57" s="102"/>
      <c r="N57" s="102"/>
      <c r="O57" s="102"/>
    </row>
    <row r="58" spans="1:15" ht="12.75" outlineLevel="2" x14ac:dyDescent="0.2">
      <c r="A58" s="118" t="s">
        <v>43</v>
      </c>
      <c r="B58" s="129">
        <f t="shared" ref="B58:K58" si="12">SUM(B$59:B$63)</f>
        <v>1038285.4149</v>
      </c>
      <c r="C58" s="129">
        <f t="shared" si="12"/>
        <v>1030528.55516</v>
      </c>
      <c r="D58" s="129">
        <f t="shared" si="12"/>
        <v>1029323.9231499999</v>
      </c>
      <c r="E58" s="129">
        <f t="shared" si="12"/>
        <v>1183845.1510399999</v>
      </c>
      <c r="F58" s="129">
        <f t="shared" si="12"/>
        <v>1195890.3822999999</v>
      </c>
      <c r="G58" s="129">
        <f t="shared" si="12"/>
        <v>1174973.7697300001</v>
      </c>
      <c r="H58" s="129">
        <f t="shared" si="12"/>
        <v>1179042.7427300001</v>
      </c>
      <c r="I58" s="129">
        <f t="shared" si="12"/>
        <v>1162294.9099300001</v>
      </c>
      <c r="J58" s="129">
        <f t="shared" si="12"/>
        <v>1158639.80424</v>
      </c>
      <c r="K58" s="129">
        <f t="shared" si="12"/>
        <v>1157709.8549800001</v>
      </c>
      <c r="L58" s="129">
        <v>1378583.21321</v>
      </c>
      <c r="M58" s="102"/>
      <c r="N58" s="102"/>
      <c r="O58" s="102"/>
    </row>
    <row r="59" spans="1:15" ht="12.75" outlineLevel="3" x14ac:dyDescent="0.2">
      <c r="A59" s="81" t="s">
        <v>26</v>
      </c>
      <c r="B59" s="129">
        <v>171994.64554999999</v>
      </c>
      <c r="C59" s="129">
        <v>159602.22844000001</v>
      </c>
      <c r="D59" s="129">
        <v>160388.32091000001</v>
      </c>
      <c r="E59" s="129">
        <v>319764.36086000002</v>
      </c>
      <c r="F59" s="129">
        <v>331835.32799999998</v>
      </c>
      <c r="G59" s="129">
        <v>320612.03064000001</v>
      </c>
      <c r="H59" s="129">
        <v>323500.0993</v>
      </c>
      <c r="I59" s="129">
        <v>308157.52986000001</v>
      </c>
      <c r="J59" s="129">
        <v>301404.30874000001</v>
      </c>
      <c r="K59" s="129">
        <v>298773.32964000001</v>
      </c>
      <c r="L59" s="129">
        <v>303379.3639</v>
      </c>
      <c r="M59" s="102"/>
      <c r="N59" s="102"/>
      <c r="O59" s="102"/>
    </row>
    <row r="60" spans="1:15" ht="12.75" outlineLevel="3" x14ac:dyDescent="0.2">
      <c r="A60" s="81" t="s">
        <v>51</v>
      </c>
      <c r="B60" s="129">
        <v>8537.9001100000005</v>
      </c>
      <c r="C60" s="129">
        <v>7920.5000300000002</v>
      </c>
      <c r="D60" s="129">
        <v>7921.90002</v>
      </c>
      <c r="E60" s="129">
        <v>7599.2000900000003</v>
      </c>
      <c r="F60" s="129">
        <v>7701.4001399999997</v>
      </c>
      <c r="G60" s="129">
        <v>7627.1999500000002</v>
      </c>
      <c r="H60" s="129">
        <v>7841.3999899999999</v>
      </c>
      <c r="I60" s="129">
        <v>7668.5001599999996</v>
      </c>
      <c r="J60" s="129">
        <v>7887.6000299999996</v>
      </c>
      <c r="K60" s="129">
        <v>7842.7999</v>
      </c>
      <c r="L60" s="129">
        <v>226251.00357</v>
      </c>
      <c r="M60" s="102"/>
      <c r="N60" s="102"/>
      <c r="O60" s="102"/>
    </row>
    <row r="61" spans="1:15" ht="12.75" outlineLevel="3" x14ac:dyDescent="0.2">
      <c r="A61" s="81" t="s">
        <v>116</v>
      </c>
      <c r="B61" s="129">
        <v>605855.86</v>
      </c>
      <c r="C61" s="129">
        <v>605855.86</v>
      </c>
      <c r="D61" s="129">
        <v>605855.86</v>
      </c>
      <c r="E61" s="129">
        <v>605855.86</v>
      </c>
      <c r="F61" s="129">
        <v>605855.86</v>
      </c>
      <c r="G61" s="129">
        <v>605855.86</v>
      </c>
      <c r="H61" s="129">
        <v>605855.86</v>
      </c>
      <c r="I61" s="129">
        <v>605855.86</v>
      </c>
      <c r="J61" s="129">
        <v>605855.86</v>
      </c>
      <c r="K61" s="129">
        <v>605855.86</v>
      </c>
      <c r="L61" s="129">
        <v>605855.86</v>
      </c>
      <c r="M61" s="102"/>
      <c r="N61" s="102"/>
      <c r="O61" s="102"/>
    </row>
    <row r="62" spans="1:15" ht="12.75" outlineLevel="3" x14ac:dyDescent="0.2">
      <c r="A62" s="81" t="s">
        <v>126</v>
      </c>
      <c r="B62" s="129">
        <v>10446.90459</v>
      </c>
      <c r="C62" s="129">
        <v>10446.90459</v>
      </c>
      <c r="D62" s="129">
        <v>10446.90459</v>
      </c>
      <c r="E62" s="129">
        <v>10446.90459</v>
      </c>
      <c r="F62" s="129">
        <v>10446.90459</v>
      </c>
      <c r="G62" s="129">
        <v>10446.90459</v>
      </c>
      <c r="H62" s="129">
        <v>10446.90459</v>
      </c>
      <c r="I62" s="129">
        <v>10446.90459</v>
      </c>
      <c r="J62" s="129">
        <v>10446.90459</v>
      </c>
      <c r="K62" s="129">
        <v>10446.90459</v>
      </c>
      <c r="L62" s="129">
        <v>10446.90459</v>
      </c>
      <c r="M62" s="102"/>
      <c r="N62" s="102"/>
      <c r="O62" s="102"/>
    </row>
    <row r="63" spans="1:15" ht="12.75" outlineLevel="3" x14ac:dyDescent="0.2">
      <c r="A63" s="81" t="s">
        <v>25</v>
      </c>
      <c r="B63" s="129">
        <v>241450.10464999999</v>
      </c>
      <c r="C63" s="129">
        <v>246703.06210000001</v>
      </c>
      <c r="D63" s="129">
        <v>244710.93763</v>
      </c>
      <c r="E63" s="129">
        <v>240178.82550000001</v>
      </c>
      <c r="F63" s="129">
        <v>240050.88957</v>
      </c>
      <c r="G63" s="129">
        <v>230431.77455</v>
      </c>
      <c r="H63" s="129">
        <v>231398.47885000001</v>
      </c>
      <c r="I63" s="129">
        <v>230166.11532000001</v>
      </c>
      <c r="J63" s="129">
        <v>233045.13088000001</v>
      </c>
      <c r="K63" s="129">
        <v>234790.96085</v>
      </c>
      <c r="L63" s="129">
        <v>232650.08115000001</v>
      </c>
      <c r="M63" s="102"/>
      <c r="N63" s="102"/>
      <c r="O63" s="102"/>
    </row>
    <row r="64" spans="1:15" ht="12.75" outlineLevel="2" x14ac:dyDescent="0.2">
      <c r="A64" s="118" t="s">
        <v>191</v>
      </c>
      <c r="B64" s="129">
        <f t="shared" ref="B64:K64" si="13">SUM(B$65:B$65)</f>
        <v>62.362290000000002</v>
      </c>
      <c r="C64" s="129">
        <f t="shared" si="13"/>
        <v>57.852690000000003</v>
      </c>
      <c r="D64" s="129">
        <f t="shared" si="13"/>
        <v>57.862920000000003</v>
      </c>
      <c r="E64" s="129">
        <f t="shared" si="13"/>
        <v>55.505859999999998</v>
      </c>
      <c r="F64" s="129">
        <f t="shared" si="13"/>
        <v>56.25235</v>
      </c>
      <c r="G64" s="129">
        <f t="shared" si="13"/>
        <v>55.710380000000001</v>
      </c>
      <c r="H64" s="129">
        <f t="shared" si="13"/>
        <v>57.274929999999998</v>
      </c>
      <c r="I64" s="129">
        <f t="shared" si="13"/>
        <v>56.012039999999999</v>
      </c>
      <c r="J64" s="129">
        <f t="shared" si="13"/>
        <v>57.612380000000002</v>
      </c>
      <c r="K64" s="129">
        <f t="shared" si="13"/>
        <v>57.285150000000002</v>
      </c>
      <c r="L64" s="129">
        <v>55.884219999999999</v>
      </c>
      <c r="M64" s="102"/>
      <c r="N64" s="102"/>
      <c r="O64" s="102"/>
    </row>
    <row r="65" spans="1:15" ht="12.75" outlineLevel="3" x14ac:dyDescent="0.2">
      <c r="A65" s="81" t="s">
        <v>169</v>
      </c>
      <c r="B65" s="129">
        <v>62.362290000000002</v>
      </c>
      <c r="C65" s="129">
        <v>57.852690000000003</v>
      </c>
      <c r="D65" s="129">
        <v>57.862920000000003</v>
      </c>
      <c r="E65" s="129">
        <v>55.505859999999998</v>
      </c>
      <c r="F65" s="129">
        <v>56.25235</v>
      </c>
      <c r="G65" s="129">
        <v>55.710380000000001</v>
      </c>
      <c r="H65" s="129">
        <v>57.274929999999998</v>
      </c>
      <c r="I65" s="129">
        <v>56.012039999999999</v>
      </c>
      <c r="J65" s="129">
        <v>57.612380000000002</v>
      </c>
      <c r="K65" s="129">
        <v>57.285150000000002</v>
      </c>
      <c r="L65" s="129">
        <v>55.884219999999999</v>
      </c>
      <c r="M65" s="102"/>
      <c r="N65" s="102"/>
      <c r="O65" s="102"/>
    </row>
    <row r="66" spans="1:15" ht="12.75" outlineLevel="2" x14ac:dyDescent="0.2">
      <c r="A66" s="118" t="s">
        <v>55</v>
      </c>
      <c r="B66" s="129">
        <f t="shared" ref="B66:K66" si="14">SUM(B$67:B$75)</f>
        <v>17281820.00939</v>
      </c>
      <c r="C66" s="129">
        <f t="shared" si="14"/>
        <v>17228900.0024</v>
      </c>
      <c r="D66" s="129">
        <f t="shared" si="14"/>
        <v>17229020.002070002</v>
      </c>
      <c r="E66" s="129">
        <f t="shared" si="14"/>
        <v>17201360.007679999</v>
      </c>
      <c r="F66" s="129">
        <f t="shared" si="14"/>
        <v>17210120.012359999</v>
      </c>
      <c r="G66" s="129">
        <f t="shared" si="14"/>
        <v>18203759.996029999</v>
      </c>
      <c r="H66" s="129">
        <f t="shared" si="14"/>
        <v>18222119.9991</v>
      </c>
      <c r="I66" s="129">
        <f t="shared" si="14"/>
        <v>18207300.013530001</v>
      </c>
      <c r="J66" s="129">
        <f t="shared" si="14"/>
        <v>18226080.002300002</v>
      </c>
      <c r="K66" s="129">
        <f t="shared" si="14"/>
        <v>18222239.99171</v>
      </c>
      <c r="L66" s="129">
        <v>18205800.01035</v>
      </c>
      <c r="M66" s="102"/>
      <c r="N66" s="102"/>
      <c r="O66" s="102"/>
    </row>
    <row r="67" spans="1:15" ht="12.75" outlineLevel="3" x14ac:dyDescent="0.2">
      <c r="A67" s="81" t="s">
        <v>36</v>
      </c>
      <c r="B67" s="129">
        <v>731820.00939000002</v>
      </c>
      <c r="C67" s="129">
        <v>678900.0024</v>
      </c>
      <c r="D67" s="129">
        <v>679020.00207000005</v>
      </c>
      <c r="E67" s="129">
        <v>651360.00768000004</v>
      </c>
      <c r="F67" s="129">
        <v>660120.01236000005</v>
      </c>
      <c r="G67" s="129">
        <v>653759.99603000004</v>
      </c>
      <c r="H67" s="129">
        <v>672119.99910000002</v>
      </c>
      <c r="I67" s="129">
        <v>657300.01353</v>
      </c>
      <c r="J67" s="129">
        <v>676080.00230000005</v>
      </c>
      <c r="K67" s="129">
        <v>672239.99170999997</v>
      </c>
      <c r="L67" s="129">
        <v>655800.01035</v>
      </c>
      <c r="M67" s="102"/>
      <c r="N67" s="102"/>
      <c r="O67" s="102"/>
    </row>
    <row r="68" spans="1:15" ht="12.75" outlineLevel="3" x14ac:dyDescent="0.2">
      <c r="A68" s="81" t="s">
        <v>64</v>
      </c>
      <c r="B68" s="129">
        <v>1000000</v>
      </c>
      <c r="C68" s="129">
        <v>1000000</v>
      </c>
      <c r="D68" s="129">
        <v>1000000</v>
      </c>
      <c r="E68" s="129">
        <v>1000000</v>
      </c>
      <c r="F68" s="129">
        <v>1000000</v>
      </c>
      <c r="G68" s="129">
        <v>1000000</v>
      </c>
      <c r="H68" s="129">
        <v>1000000</v>
      </c>
      <c r="I68" s="129">
        <v>1000000</v>
      </c>
      <c r="J68" s="129">
        <v>1000000</v>
      </c>
      <c r="K68" s="129">
        <v>1000000</v>
      </c>
      <c r="L68" s="129">
        <v>1000000</v>
      </c>
      <c r="M68" s="102"/>
      <c r="N68" s="102"/>
      <c r="O68" s="102"/>
    </row>
    <row r="69" spans="1:15" ht="12.75" outlineLevel="3" x14ac:dyDescent="0.2">
      <c r="A69" s="81" t="s">
        <v>94</v>
      </c>
      <c r="B69" s="129">
        <v>700000</v>
      </c>
      <c r="C69" s="129">
        <v>700000</v>
      </c>
      <c r="D69" s="129">
        <v>700000</v>
      </c>
      <c r="E69" s="129">
        <v>700000</v>
      </c>
      <c r="F69" s="129">
        <v>700000</v>
      </c>
      <c r="G69" s="129">
        <v>700000</v>
      </c>
      <c r="H69" s="129">
        <v>700000</v>
      </c>
      <c r="I69" s="129">
        <v>700000</v>
      </c>
      <c r="J69" s="129">
        <v>700000</v>
      </c>
      <c r="K69" s="129">
        <v>700000</v>
      </c>
      <c r="L69" s="129">
        <v>700000</v>
      </c>
      <c r="M69" s="102"/>
      <c r="N69" s="102"/>
      <c r="O69" s="102"/>
    </row>
    <row r="70" spans="1:15" ht="12.75" outlineLevel="3" x14ac:dyDescent="0.2">
      <c r="A70" s="81" t="s">
        <v>15</v>
      </c>
      <c r="B70" s="129">
        <v>2000000</v>
      </c>
      <c r="C70" s="129">
        <v>2000000</v>
      </c>
      <c r="D70" s="129">
        <v>2000000</v>
      </c>
      <c r="E70" s="129">
        <v>2000000</v>
      </c>
      <c r="F70" s="129">
        <v>2000000</v>
      </c>
      <c r="G70" s="129">
        <v>2000000</v>
      </c>
      <c r="H70" s="129">
        <v>2000000</v>
      </c>
      <c r="I70" s="129">
        <v>2000000</v>
      </c>
      <c r="J70" s="129">
        <v>2000000</v>
      </c>
      <c r="K70" s="129">
        <v>2000000</v>
      </c>
      <c r="L70" s="129">
        <v>2000000</v>
      </c>
      <c r="M70" s="102"/>
      <c r="N70" s="102"/>
      <c r="O70" s="102"/>
    </row>
    <row r="71" spans="1:15" ht="12.75" outlineLevel="3" x14ac:dyDescent="0.2">
      <c r="A71" s="81" t="s">
        <v>54</v>
      </c>
      <c r="B71" s="129">
        <v>2750000</v>
      </c>
      <c r="C71" s="129">
        <v>2750000</v>
      </c>
      <c r="D71" s="129">
        <v>2750000</v>
      </c>
      <c r="E71" s="129">
        <v>2750000</v>
      </c>
      <c r="F71" s="129">
        <v>2750000</v>
      </c>
      <c r="G71" s="129">
        <v>2750000</v>
      </c>
      <c r="H71" s="129">
        <v>2750000</v>
      </c>
      <c r="I71" s="129">
        <v>2750000</v>
      </c>
      <c r="J71" s="129">
        <v>2750000</v>
      </c>
      <c r="K71" s="129">
        <v>2750000</v>
      </c>
      <c r="L71" s="129">
        <v>2750000</v>
      </c>
      <c r="M71" s="102"/>
      <c r="N71" s="102"/>
      <c r="O71" s="102"/>
    </row>
    <row r="72" spans="1:15" ht="12.75" outlineLevel="3" x14ac:dyDescent="0.2">
      <c r="A72" s="81" t="s">
        <v>81</v>
      </c>
      <c r="B72" s="129">
        <v>4850000</v>
      </c>
      <c r="C72" s="129">
        <v>4850000</v>
      </c>
      <c r="D72" s="129">
        <v>4850000</v>
      </c>
      <c r="E72" s="129">
        <v>4850000</v>
      </c>
      <c r="F72" s="129">
        <v>4850000</v>
      </c>
      <c r="G72" s="129">
        <v>4850000</v>
      </c>
      <c r="H72" s="129">
        <v>4850000</v>
      </c>
      <c r="I72" s="129">
        <v>4850000</v>
      </c>
      <c r="J72" s="129">
        <v>4850000</v>
      </c>
      <c r="K72" s="129">
        <v>4850000</v>
      </c>
      <c r="L72" s="129">
        <v>4850000</v>
      </c>
      <c r="M72" s="102"/>
      <c r="N72" s="102"/>
      <c r="O72" s="102"/>
    </row>
    <row r="73" spans="1:15" ht="12.75" outlineLevel="3" x14ac:dyDescent="0.2">
      <c r="A73" s="81" t="s">
        <v>111</v>
      </c>
      <c r="B73" s="129">
        <v>4250000</v>
      </c>
      <c r="C73" s="129">
        <v>4250000</v>
      </c>
      <c r="D73" s="129">
        <v>4250000</v>
      </c>
      <c r="E73" s="129">
        <v>4250000</v>
      </c>
      <c r="F73" s="129">
        <v>4250000</v>
      </c>
      <c r="G73" s="129">
        <v>4250000</v>
      </c>
      <c r="H73" s="129">
        <v>4250000</v>
      </c>
      <c r="I73" s="129">
        <v>4250000</v>
      </c>
      <c r="J73" s="129">
        <v>4250000</v>
      </c>
      <c r="K73" s="129">
        <v>4250000</v>
      </c>
      <c r="L73" s="129">
        <v>4250000</v>
      </c>
      <c r="M73" s="102"/>
      <c r="N73" s="102"/>
      <c r="O73" s="102"/>
    </row>
    <row r="74" spans="1:15" ht="12.75" outlineLevel="3" x14ac:dyDescent="0.2">
      <c r="A74" s="81" t="s">
        <v>153</v>
      </c>
      <c r="B74" s="129">
        <v>1000000</v>
      </c>
      <c r="C74" s="129">
        <v>1000000</v>
      </c>
      <c r="D74" s="129">
        <v>1000000</v>
      </c>
      <c r="E74" s="129">
        <v>1000000</v>
      </c>
      <c r="F74" s="129">
        <v>1000000</v>
      </c>
      <c r="G74" s="129">
        <v>1000000</v>
      </c>
      <c r="H74" s="129">
        <v>1000000</v>
      </c>
      <c r="I74" s="129">
        <v>1000000</v>
      </c>
      <c r="J74" s="129">
        <v>1000000</v>
      </c>
      <c r="K74" s="129">
        <v>1000000</v>
      </c>
      <c r="L74" s="129">
        <v>1000000</v>
      </c>
      <c r="M74" s="102"/>
      <c r="N74" s="102"/>
      <c r="O74" s="102"/>
    </row>
    <row r="75" spans="1:15" ht="12.75" outlineLevel="3" x14ac:dyDescent="0.2">
      <c r="A75" s="81" t="s">
        <v>177</v>
      </c>
      <c r="B75" s="129">
        <v>0</v>
      </c>
      <c r="C75" s="129">
        <v>0</v>
      </c>
      <c r="D75" s="129">
        <v>0</v>
      </c>
      <c r="E75" s="129">
        <v>0</v>
      </c>
      <c r="F75" s="129">
        <v>0</v>
      </c>
      <c r="G75" s="129">
        <v>1000000</v>
      </c>
      <c r="H75" s="129">
        <v>1000000</v>
      </c>
      <c r="I75" s="129">
        <v>1000000</v>
      </c>
      <c r="J75" s="129">
        <v>1000000</v>
      </c>
      <c r="K75" s="129">
        <v>1000000</v>
      </c>
      <c r="L75" s="129">
        <v>1000000</v>
      </c>
      <c r="M75" s="102"/>
      <c r="N75" s="102"/>
      <c r="O75" s="102"/>
    </row>
    <row r="76" spans="1:15" ht="12.75" outlineLevel="2" x14ac:dyDescent="0.2">
      <c r="A76" s="118" t="s">
        <v>162</v>
      </c>
      <c r="B76" s="129">
        <f t="shared" ref="B76:K76" si="15">SUM(B$77:B$77)</f>
        <v>1779132.55748</v>
      </c>
      <c r="C76" s="129">
        <f t="shared" si="15"/>
        <v>1731238.01712</v>
      </c>
      <c r="D76" s="129">
        <f t="shared" si="15"/>
        <v>1728280.0306299999</v>
      </c>
      <c r="E76" s="129">
        <f t="shared" si="15"/>
        <v>1694015.0944699999</v>
      </c>
      <c r="F76" s="129">
        <f t="shared" si="15"/>
        <v>1727079.2987800001</v>
      </c>
      <c r="G76" s="129">
        <f t="shared" si="15"/>
        <v>1707535.82941</v>
      </c>
      <c r="H76" s="129">
        <f t="shared" si="15"/>
        <v>1727050.11411</v>
      </c>
      <c r="I76" s="129">
        <f t="shared" si="15"/>
        <v>1712691.7936199999</v>
      </c>
      <c r="J76" s="129">
        <f t="shared" si="15"/>
        <v>1723866.85932</v>
      </c>
      <c r="K76" s="129">
        <f t="shared" si="15"/>
        <v>1723786.98062</v>
      </c>
      <c r="L76" s="129">
        <v>1715361.6932600001</v>
      </c>
      <c r="M76" s="102"/>
      <c r="N76" s="102"/>
      <c r="O76" s="102"/>
    </row>
    <row r="77" spans="1:15" ht="12.75" outlineLevel="3" x14ac:dyDescent="0.2">
      <c r="A77" s="81" t="s">
        <v>136</v>
      </c>
      <c r="B77" s="129">
        <v>1779132.55748</v>
      </c>
      <c r="C77" s="129">
        <v>1731238.01712</v>
      </c>
      <c r="D77" s="129">
        <v>1728280.0306299999</v>
      </c>
      <c r="E77" s="129">
        <v>1694015.0944699999</v>
      </c>
      <c r="F77" s="129">
        <v>1727079.2987800001</v>
      </c>
      <c r="G77" s="129">
        <v>1707535.82941</v>
      </c>
      <c r="H77" s="129">
        <v>1727050.11411</v>
      </c>
      <c r="I77" s="129">
        <v>1712691.7936199999</v>
      </c>
      <c r="J77" s="129">
        <v>1723866.85932</v>
      </c>
      <c r="K77" s="129">
        <v>1723786.98062</v>
      </c>
      <c r="L77" s="129">
        <v>1715361.6932600001</v>
      </c>
      <c r="M77" s="102"/>
      <c r="N77" s="102"/>
      <c r="O77" s="102"/>
    </row>
    <row r="78" spans="1:15" ht="15" outlineLevel="1" x14ac:dyDescent="0.25">
      <c r="A78" s="139" t="s">
        <v>14</v>
      </c>
      <c r="B78" s="79">
        <f t="shared" ref="B78:L78" si="16">B$79+B$84+B$86+B$97+B$100</f>
        <v>7986715.2803400001</v>
      </c>
      <c r="C78" s="79">
        <f t="shared" si="16"/>
        <v>7793110.8647700008</v>
      </c>
      <c r="D78" s="79">
        <f t="shared" si="16"/>
        <v>7701199.6154299993</v>
      </c>
      <c r="E78" s="79">
        <f t="shared" si="16"/>
        <v>9808691.52795</v>
      </c>
      <c r="F78" s="79">
        <f t="shared" si="16"/>
        <v>9756008.0808300003</v>
      </c>
      <c r="G78" s="79">
        <f t="shared" si="16"/>
        <v>9653185.1622000001</v>
      </c>
      <c r="H78" s="79">
        <f t="shared" si="16"/>
        <v>9638382.9216899984</v>
      </c>
      <c r="I78" s="79">
        <f t="shared" si="16"/>
        <v>9477709.3688600007</v>
      </c>
      <c r="J78" s="79">
        <f t="shared" si="16"/>
        <v>11078202.82887</v>
      </c>
      <c r="K78" s="79">
        <f t="shared" si="16"/>
        <v>10979425.420840001</v>
      </c>
      <c r="L78" s="79">
        <f t="shared" si="16"/>
        <v>10932811.68771</v>
      </c>
      <c r="M78" s="102"/>
      <c r="N78" s="102"/>
      <c r="O78" s="102"/>
    </row>
    <row r="79" spans="1:15" ht="12.75" outlineLevel="2" x14ac:dyDescent="0.2">
      <c r="A79" s="118" t="s">
        <v>160</v>
      </c>
      <c r="B79" s="129">
        <f t="shared" ref="B79:K79" si="17">SUM(B$80:B$83)</f>
        <v>2543705.1230600001</v>
      </c>
      <c r="C79" s="129">
        <f t="shared" si="17"/>
        <v>2388725.4934100001</v>
      </c>
      <c r="D79" s="129">
        <f t="shared" si="17"/>
        <v>2387432.9202800002</v>
      </c>
      <c r="E79" s="129">
        <f t="shared" si="17"/>
        <v>4535000.9876600001</v>
      </c>
      <c r="F79" s="129">
        <f t="shared" si="17"/>
        <v>4510285.21325</v>
      </c>
      <c r="G79" s="129">
        <f t="shared" si="17"/>
        <v>4462889.8036399996</v>
      </c>
      <c r="H79" s="129">
        <f t="shared" si="17"/>
        <v>4443650.6690499997</v>
      </c>
      <c r="I79" s="129">
        <f t="shared" si="17"/>
        <v>4310835.5777099999</v>
      </c>
      <c r="J79" s="129">
        <f t="shared" si="17"/>
        <v>5997820.9473200003</v>
      </c>
      <c r="K79" s="129">
        <f t="shared" si="17"/>
        <v>5932516.3530999999</v>
      </c>
      <c r="L79" s="129">
        <v>5920307.7121000001</v>
      </c>
      <c r="M79" s="102"/>
      <c r="N79" s="102"/>
      <c r="O79" s="102"/>
    </row>
    <row r="80" spans="1:15" ht="12.75" outlineLevel="3" x14ac:dyDescent="0.2">
      <c r="A80" s="81" t="s">
        <v>61</v>
      </c>
      <c r="B80" s="129">
        <v>28629.790209999999</v>
      </c>
      <c r="C80" s="129">
        <v>27425.860049999999</v>
      </c>
      <c r="D80" s="129">
        <v>27428.590049999999</v>
      </c>
      <c r="E80" s="129">
        <v>24682.405149999999</v>
      </c>
      <c r="F80" s="129">
        <v>23695.330239999999</v>
      </c>
      <c r="G80" s="129">
        <v>23571.30992</v>
      </c>
      <c r="H80" s="129">
        <v>23929.329979999999</v>
      </c>
      <c r="I80" s="129">
        <v>23640.340260000001</v>
      </c>
      <c r="J80" s="129">
        <v>24006.550039999998</v>
      </c>
      <c r="K80" s="129">
        <v>21746.889869999999</v>
      </c>
      <c r="L80" s="129">
        <v>19029.970170000001</v>
      </c>
      <c r="M80" s="102"/>
      <c r="N80" s="102"/>
      <c r="O80" s="102"/>
    </row>
    <row r="81" spans="1:15" ht="12.75" outlineLevel="3" x14ac:dyDescent="0.2">
      <c r="A81" s="81" t="s">
        <v>53</v>
      </c>
      <c r="B81" s="129">
        <v>88309.116989999995</v>
      </c>
      <c r="C81" s="129">
        <v>87389.924310000002</v>
      </c>
      <c r="D81" s="129">
        <v>89343.877800000002</v>
      </c>
      <c r="E81" s="129">
        <v>86685.897100000002</v>
      </c>
      <c r="F81" s="129">
        <v>88956.479070000001</v>
      </c>
      <c r="G81" s="129">
        <v>87281.690789999993</v>
      </c>
      <c r="H81" s="129">
        <v>82806.706390000007</v>
      </c>
      <c r="I81" s="129">
        <v>83519.643100000001</v>
      </c>
      <c r="J81" s="129">
        <v>85680.512749999994</v>
      </c>
      <c r="K81" s="129">
        <v>83427.441049999994</v>
      </c>
      <c r="L81" s="129">
        <v>83979.222680000006</v>
      </c>
      <c r="M81" s="102"/>
      <c r="N81" s="102"/>
      <c r="O81" s="102"/>
    </row>
    <row r="82" spans="1:15" ht="12.75" outlineLevel="3" x14ac:dyDescent="0.2">
      <c r="A82" s="81" t="s">
        <v>123</v>
      </c>
      <c r="B82" s="129">
        <v>368311.29566</v>
      </c>
      <c r="C82" s="129">
        <v>372198.31975999998</v>
      </c>
      <c r="D82" s="129">
        <v>372198.31975999998</v>
      </c>
      <c r="E82" s="129">
        <v>372198.31975999998</v>
      </c>
      <c r="F82" s="129">
        <v>368208.31975999998</v>
      </c>
      <c r="G82" s="129">
        <v>368208.31975999998</v>
      </c>
      <c r="H82" s="129">
        <v>368208.31975999998</v>
      </c>
      <c r="I82" s="129">
        <v>368208.31975999998</v>
      </c>
      <c r="J82" s="129">
        <v>368208.31975999998</v>
      </c>
      <c r="K82" s="129">
        <v>368208.31975999998</v>
      </c>
      <c r="L82" s="129">
        <v>384847.21477999998</v>
      </c>
      <c r="M82" s="102"/>
      <c r="N82" s="102"/>
      <c r="O82" s="102"/>
    </row>
    <row r="83" spans="1:15" ht="12.75" outlineLevel="3" x14ac:dyDescent="0.2">
      <c r="A83" s="81" t="s">
        <v>136</v>
      </c>
      <c r="B83" s="129">
        <v>2058454.9202000001</v>
      </c>
      <c r="C83" s="129">
        <v>1901711.3892900001</v>
      </c>
      <c r="D83" s="129">
        <v>1898462.13267</v>
      </c>
      <c r="E83" s="129">
        <v>4051434.3656500001</v>
      </c>
      <c r="F83" s="129">
        <v>4029425.0841799998</v>
      </c>
      <c r="G83" s="129">
        <v>3983828.4831699999</v>
      </c>
      <c r="H83" s="129">
        <v>3968706.3129199999</v>
      </c>
      <c r="I83" s="129">
        <v>3835467.27459</v>
      </c>
      <c r="J83" s="129">
        <v>5519925.5647700001</v>
      </c>
      <c r="K83" s="129">
        <v>5459133.70242</v>
      </c>
      <c r="L83" s="129">
        <v>5432451.3044699999</v>
      </c>
      <c r="M83" s="102"/>
      <c r="N83" s="102"/>
      <c r="O83" s="102"/>
    </row>
    <row r="84" spans="1:15" ht="12.75" outlineLevel="2" x14ac:dyDescent="0.2">
      <c r="A84" s="118" t="s">
        <v>43</v>
      </c>
      <c r="B84" s="129">
        <f t="shared" ref="B84:K84" si="18">SUM(B$85:B$85)</f>
        <v>243694.63331999999</v>
      </c>
      <c r="C84" s="129">
        <f t="shared" si="18"/>
        <v>219325.16998000001</v>
      </c>
      <c r="D84" s="129">
        <f t="shared" si="18"/>
        <v>219325.16998000001</v>
      </c>
      <c r="E84" s="129">
        <f t="shared" si="18"/>
        <v>219325.16998000001</v>
      </c>
      <c r="F84" s="129">
        <f t="shared" si="18"/>
        <v>219325.16998000001</v>
      </c>
      <c r="G84" s="129">
        <f t="shared" si="18"/>
        <v>219325.16998000001</v>
      </c>
      <c r="H84" s="129">
        <f t="shared" si="18"/>
        <v>219325.16998000001</v>
      </c>
      <c r="I84" s="129">
        <f t="shared" si="18"/>
        <v>194955.70663999999</v>
      </c>
      <c r="J84" s="129">
        <f t="shared" si="18"/>
        <v>194955.70663999999</v>
      </c>
      <c r="K84" s="129">
        <f t="shared" si="18"/>
        <v>194955.70663999999</v>
      </c>
      <c r="L84" s="129">
        <v>194955.70663999999</v>
      </c>
      <c r="M84" s="102"/>
      <c r="N84" s="102"/>
      <c r="O84" s="102"/>
    </row>
    <row r="85" spans="1:15" ht="12.75" outlineLevel="3" x14ac:dyDescent="0.2">
      <c r="A85" s="81" t="s">
        <v>26</v>
      </c>
      <c r="B85" s="129">
        <v>243694.63331999999</v>
      </c>
      <c r="C85" s="129">
        <v>219325.16998000001</v>
      </c>
      <c r="D85" s="129">
        <v>219325.16998000001</v>
      </c>
      <c r="E85" s="129">
        <v>219325.16998000001</v>
      </c>
      <c r="F85" s="129">
        <v>219325.16998000001</v>
      </c>
      <c r="G85" s="129">
        <v>219325.16998000001</v>
      </c>
      <c r="H85" s="129">
        <v>219325.16998000001</v>
      </c>
      <c r="I85" s="129">
        <v>194955.70663999999</v>
      </c>
      <c r="J85" s="129">
        <v>194955.70663999999</v>
      </c>
      <c r="K85" s="129">
        <v>194955.70663999999</v>
      </c>
      <c r="L85" s="129">
        <v>194955.70663999999</v>
      </c>
      <c r="M85" s="102"/>
      <c r="N85" s="102"/>
      <c r="O85" s="102"/>
    </row>
    <row r="86" spans="1:15" ht="12.75" outlineLevel="2" x14ac:dyDescent="0.2">
      <c r="A86" s="118" t="s">
        <v>191</v>
      </c>
      <c r="B86" s="129">
        <f t="shared" ref="B86:K86" si="19">SUM(B$87:B$96)</f>
        <v>3273319.9075199999</v>
      </c>
      <c r="C86" s="129">
        <f t="shared" si="19"/>
        <v>3262241.0463</v>
      </c>
      <c r="D86" s="129">
        <f t="shared" si="19"/>
        <v>3171818.5496499999</v>
      </c>
      <c r="E86" s="129">
        <f t="shared" si="19"/>
        <v>3134014.9136299998</v>
      </c>
      <c r="F86" s="129">
        <f t="shared" si="19"/>
        <v>3103854.3569999998</v>
      </c>
      <c r="G86" s="129">
        <f t="shared" si="19"/>
        <v>3049723.0098200003</v>
      </c>
      <c r="H86" s="129">
        <f t="shared" si="19"/>
        <v>3052865.67765</v>
      </c>
      <c r="I86" s="129">
        <f t="shared" si="19"/>
        <v>3050328.95193</v>
      </c>
      <c r="J86" s="129">
        <f t="shared" si="19"/>
        <v>2963095.8897000002</v>
      </c>
      <c r="K86" s="129">
        <f t="shared" si="19"/>
        <v>2929628.3736</v>
      </c>
      <c r="L86" s="129">
        <v>2895782.0633200002</v>
      </c>
      <c r="M86" s="102"/>
      <c r="N86" s="102"/>
      <c r="O86" s="102"/>
    </row>
    <row r="87" spans="1:15" ht="12.75" outlineLevel="3" x14ac:dyDescent="0.2">
      <c r="A87" s="81" t="s">
        <v>145</v>
      </c>
      <c r="B87" s="129">
        <v>91034.062160000001</v>
      </c>
      <c r="C87" s="129">
        <v>84451.127630000003</v>
      </c>
      <c r="D87" s="129">
        <v>84466.054879999996</v>
      </c>
      <c r="E87" s="129">
        <v>60768.98691</v>
      </c>
      <c r="F87" s="129">
        <v>61586.25632</v>
      </c>
      <c r="G87" s="129">
        <v>60992.895129999997</v>
      </c>
      <c r="H87" s="129">
        <v>62705.801619999998</v>
      </c>
      <c r="I87" s="129">
        <v>61323.162989999997</v>
      </c>
      <c r="J87" s="129">
        <v>63075.252280000001</v>
      </c>
      <c r="K87" s="129">
        <v>41811.330929999996</v>
      </c>
      <c r="L87" s="129">
        <v>40788.812919999997</v>
      </c>
      <c r="M87" s="102"/>
      <c r="N87" s="102"/>
      <c r="O87" s="102"/>
    </row>
    <row r="88" spans="1:15" ht="12.75" outlineLevel="3" x14ac:dyDescent="0.2">
      <c r="A88" s="81" t="s">
        <v>100</v>
      </c>
      <c r="B88" s="129">
        <v>151200</v>
      </c>
      <c r="C88" s="129">
        <v>151200</v>
      </c>
      <c r="D88" s="129">
        <v>151200</v>
      </c>
      <c r="E88" s="129">
        <v>151200</v>
      </c>
      <c r="F88" s="129">
        <v>126000</v>
      </c>
      <c r="G88" s="129">
        <v>126000</v>
      </c>
      <c r="H88" s="129">
        <v>126000</v>
      </c>
      <c r="I88" s="129">
        <v>126000</v>
      </c>
      <c r="J88" s="129">
        <v>126000</v>
      </c>
      <c r="K88" s="129">
        <v>126000</v>
      </c>
      <c r="L88" s="129">
        <v>100800</v>
      </c>
      <c r="M88" s="102"/>
      <c r="N88" s="102"/>
      <c r="O88" s="102"/>
    </row>
    <row r="89" spans="1:15" ht="12.75" outlineLevel="3" x14ac:dyDescent="0.2">
      <c r="A89" s="81" t="s">
        <v>186</v>
      </c>
      <c r="B89" s="129">
        <v>14285.716</v>
      </c>
      <c r="C89" s="129">
        <v>14285.716</v>
      </c>
      <c r="D89" s="129">
        <v>14285.716</v>
      </c>
      <c r="E89" s="129">
        <v>7142.8590000000004</v>
      </c>
      <c r="F89" s="129">
        <v>7142.8590000000004</v>
      </c>
      <c r="G89" s="129">
        <v>7142.8590000000004</v>
      </c>
      <c r="H89" s="129">
        <v>7142.8590000000004</v>
      </c>
      <c r="I89" s="129">
        <v>7142.8590000000004</v>
      </c>
      <c r="J89" s="129">
        <v>7142.8590000000004</v>
      </c>
      <c r="K89" s="129">
        <v>0</v>
      </c>
      <c r="L89" s="129">
        <v>0</v>
      </c>
      <c r="M89" s="102"/>
      <c r="N89" s="102"/>
      <c r="O89" s="102"/>
    </row>
    <row r="90" spans="1:15" ht="12.75" outlineLevel="3" x14ac:dyDescent="0.2">
      <c r="A90" s="81" t="s">
        <v>121</v>
      </c>
      <c r="B90" s="129">
        <v>62173.255499999999</v>
      </c>
      <c r="C90" s="129">
        <v>57677.328809999999</v>
      </c>
      <c r="D90" s="129">
        <v>57687.523630000003</v>
      </c>
      <c r="E90" s="129">
        <v>50723.812579999998</v>
      </c>
      <c r="F90" s="129">
        <v>51405.986539999998</v>
      </c>
      <c r="G90" s="129">
        <v>50910.708550000003</v>
      </c>
      <c r="H90" s="129">
        <v>52340.46989</v>
      </c>
      <c r="I90" s="129">
        <v>51186.382799999999</v>
      </c>
      <c r="J90" s="129">
        <v>52648.849979999999</v>
      </c>
      <c r="K90" s="129">
        <v>47588.114229999999</v>
      </c>
      <c r="L90" s="129">
        <v>46424.321960000001</v>
      </c>
      <c r="M90" s="102"/>
      <c r="N90" s="102"/>
      <c r="O90" s="102"/>
    </row>
    <row r="91" spans="1:15" ht="12.75" outlineLevel="3" x14ac:dyDescent="0.2">
      <c r="A91" s="81" t="s">
        <v>112</v>
      </c>
      <c r="B91" s="129">
        <v>146933.33600000001</v>
      </c>
      <c r="C91" s="129">
        <v>146933.33600000001</v>
      </c>
      <c r="D91" s="129">
        <v>110200.003</v>
      </c>
      <c r="E91" s="129">
        <v>110200.003</v>
      </c>
      <c r="F91" s="129">
        <v>110200.003</v>
      </c>
      <c r="G91" s="129">
        <v>73466.67</v>
      </c>
      <c r="H91" s="129">
        <v>73466.67</v>
      </c>
      <c r="I91" s="129">
        <v>73466.67</v>
      </c>
      <c r="J91" s="129">
        <v>36733.337</v>
      </c>
      <c r="K91" s="129">
        <v>36733.337</v>
      </c>
      <c r="L91" s="129">
        <v>36733.337</v>
      </c>
      <c r="M91" s="102"/>
      <c r="N91" s="102"/>
      <c r="O91" s="102"/>
    </row>
    <row r="92" spans="1:15" ht="12.75" outlineLevel="3" x14ac:dyDescent="0.2">
      <c r="A92" s="81" t="s">
        <v>103</v>
      </c>
      <c r="B92" s="129">
        <v>500000</v>
      </c>
      <c r="C92" s="129">
        <v>500000</v>
      </c>
      <c r="D92" s="129">
        <v>500000</v>
      </c>
      <c r="E92" s="129">
        <v>500000</v>
      </c>
      <c r="F92" s="129">
        <v>500000</v>
      </c>
      <c r="G92" s="129">
        <v>500000</v>
      </c>
      <c r="H92" s="129">
        <v>500000</v>
      </c>
      <c r="I92" s="129">
        <v>500000</v>
      </c>
      <c r="J92" s="129">
        <v>500000</v>
      </c>
      <c r="K92" s="129">
        <v>500000</v>
      </c>
      <c r="L92" s="129">
        <v>500000</v>
      </c>
      <c r="M92" s="102"/>
      <c r="N92" s="102"/>
      <c r="O92" s="102"/>
    </row>
    <row r="93" spans="1:15" ht="12.75" outlineLevel="3" x14ac:dyDescent="0.2">
      <c r="A93" s="81" t="s">
        <v>138</v>
      </c>
      <c r="B93" s="129">
        <v>85000</v>
      </c>
      <c r="C93" s="129">
        <v>85000</v>
      </c>
      <c r="D93" s="129">
        <v>85000</v>
      </c>
      <c r="E93" s="129">
        <v>85000</v>
      </c>
      <c r="F93" s="129">
        <v>78540</v>
      </c>
      <c r="G93" s="129">
        <v>78540</v>
      </c>
      <c r="H93" s="129">
        <v>78540</v>
      </c>
      <c r="I93" s="129">
        <v>78540</v>
      </c>
      <c r="J93" s="129">
        <v>78540</v>
      </c>
      <c r="K93" s="129">
        <v>78540</v>
      </c>
      <c r="L93" s="129">
        <v>72080</v>
      </c>
      <c r="M93" s="102"/>
      <c r="N93" s="102"/>
      <c r="O93" s="102"/>
    </row>
    <row r="94" spans="1:15" ht="12.75" outlineLevel="3" x14ac:dyDescent="0.2">
      <c r="A94" s="81" t="s">
        <v>115</v>
      </c>
      <c r="B94" s="129">
        <v>1552123.895</v>
      </c>
      <c r="C94" s="129">
        <v>1552123.895</v>
      </c>
      <c r="D94" s="129">
        <v>1552123.895</v>
      </c>
      <c r="E94" s="129">
        <v>1552123.895</v>
      </c>
      <c r="F94" s="129">
        <v>1552123.895</v>
      </c>
      <c r="G94" s="129">
        <v>1552123.895</v>
      </c>
      <c r="H94" s="129">
        <v>1552123.895</v>
      </c>
      <c r="I94" s="129">
        <v>1552123.895</v>
      </c>
      <c r="J94" s="129">
        <v>1552123.895</v>
      </c>
      <c r="K94" s="129">
        <v>1552123.895</v>
      </c>
      <c r="L94" s="129">
        <v>1552123.895</v>
      </c>
      <c r="M94" s="102"/>
      <c r="N94" s="102"/>
      <c r="O94" s="102"/>
    </row>
    <row r="95" spans="1:15" ht="12.75" outlineLevel="3" x14ac:dyDescent="0.2">
      <c r="A95" s="81" t="s">
        <v>96</v>
      </c>
      <c r="B95" s="129">
        <v>195712.5</v>
      </c>
      <c r="C95" s="129">
        <v>195712.5</v>
      </c>
      <c r="D95" s="129">
        <v>195712.5</v>
      </c>
      <c r="E95" s="129">
        <v>195712.5</v>
      </c>
      <c r="F95" s="129">
        <v>195712.5</v>
      </c>
      <c r="G95" s="129">
        <v>179403.125</v>
      </c>
      <c r="H95" s="129">
        <v>179403.125</v>
      </c>
      <c r="I95" s="129">
        <v>179403.125</v>
      </c>
      <c r="J95" s="129">
        <v>179403.125</v>
      </c>
      <c r="K95" s="129">
        <v>179403.125</v>
      </c>
      <c r="L95" s="129">
        <v>179403.125</v>
      </c>
      <c r="M95" s="102"/>
      <c r="N95" s="102"/>
      <c r="O95" s="102"/>
    </row>
    <row r="96" spans="1:15" ht="12.75" outlineLevel="3" x14ac:dyDescent="0.2">
      <c r="A96" s="81" t="s">
        <v>98</v>
      </c>
      <c r="B96" s="129">
        <v>474857.14286000002</v>
      </c>
      <c r="C96" s="129">
        <v>474857.14286000002</v>
      </c>
      <c r="D96" s="129">
        <v>421142.85713999998</v>
      </c>
      <c r="E96" s="129">
        <v>421142.85713999998</v>
      </c>
      <c r="F96" s="129">
        <v>421142.85713999998</v>
      </c>
      <c r="G96" s="129">
        <v>421142.85713999998</v>
      </c>
      <c r="H96" s="129">
        <v>421142.85713999998</v>
      </c>
      <c r="I96" s="129">
        <v>421142.85713999998</v>
      </c>
      <c r="J96" s="129">
        <v>367428.57144000003</v>
      </c>
      <c r="K96" s="129">
        <v>367428.57144000003</v>
      </c>
      <c r="L96" s="129">
        <v>367428.57144000003</v>
      </c>
      <c r="M96" s="102"/>
      <c r="N96" s="102"/>
      <c r="O96" s="102"/>
    </row>
    <row r="97" spans="1:15" ht="12.75" outlineLevel="2" x14ac:dyDescent="0.2">
      <c r="A97" s="118" t="s">
        <v>55</v>
      </c>
      <c r="B97" s="129">
        <f t="shared" ref="B97:K97" si="20">SUM(B$98:B$99)</f>
        <v>1808000</v>
      </c>
      <c r="C97" s="129">
        <f t="shared" si="20"/>
        <v>1808000</v>
      </c>
      <c r="D97" s="129">
        <f t="shared" si="20"/>
        <v>1808000</v>
      </c>
      <c r="E97" s="129">
        <f t="shared" si="20"/>
        <v>1808000</v>
      </c>
      <c r="F97" s="129">
        <f t="shared" si="20"/>
        <v>1808000</v>
      </c>
      <c r="G97" s="129">
        <f t="shared" si="20"/>
        <v>1808000</v>
      </c>
      <c r="H97" s="129">
        <f t="shared" si="20"/>
        <v>1808000</v>
      </c>
      <c r="I97" s="129">
        <f t="shared" si="20"/>
        <v>1808000</v>
      </c>
      <c r="J97" s="129">
        <f t="shared" si="20"/>
        <v>1808000</v>
      </c>
      <c r="K97" s="129">
        <f t="shared" si="20"/>
        <v>1808000</v>
      </c>
      <c r="L97" s="129">
        <v>1808000</v>
      </c>
      <c r="M97" s="102"/>
      <c r="N97" s="102"/>
      <c r="O97" s="102"/>
    </row>
    <row r="98" spans="1:15" ht="12.75" outlineLevel="3" x14ac:dyDescent="0.2">
      <c r="A98" s="81" t="s">
        <v>37</v>
      </c>
      <c r="B98" s="129">
        <v>550000</v>
      </c>
      <c r="C98" s="129">
        <v>550000</v>
      </c>
      <c r="D98" s="129">
        <v>550000</v>
      </c>
      <c r="E98" s="129">
        <v>550000</v>
      </c>
      <c r="F98" s="129">
        <v>550000</v>
      </c>
      <c r="G98" s="129">
        <v>550000</v>
      </c>
      <c r="H98" s="129">
        <v>550000</v>
      </c>
      <c r="I98" s="129">
        <v>550000</v>
      </c>
      <c r="J98" s="129">
        <v>550000</v>
      </c>
      <c r="K98" s="129">
        <v>550000</v>
      </c>
      <c r="L98" s="129">
        <v>550000</v>
      </c>
      <c r="M98" s="102"/>
      <c r="N98" s="102"/>
      <c r="O98" s="102"/>
    </row>
    <row r="99" spans="1:15" ht="12.75" outlineLevel="3" x14ac:dyDescent="0.2">
      <c r="A99" s="81" t="s">
        <v>130</v>
      </c>
      <c r="B99" s="129">
        <v>1258000</v>
      </c>
      <c r="C99" s="129">
        <v>1258000</v>
      </c>
      <c r="D99" s="129">
        <v>1258000</v>
      </c>
      <c r="E99" s="129">
        <v>1258000</v>
      </c>
      <c r="F99" s="129">
        <v>1258000</v>
      </c>
      <c r="G99" s="129">
        <v>1258000</v>
      </c>
      <c r="H99" s="129">
        <v>1258000</v>
      </c>
      <c r="I99" s="129">
        <v>1258000</v>
      </c>
      <c r="J99" s="129">
        <v>1258000</v>
      </c>
      <c r="K99" s="129">
        <v>1258000</v>
      </c>
      <c r="L99" s="129">
        <v>1258000</v>
      </c>
      <c r="M99" s="102"/>
      <c r="N99" s="102"/>
      <c r="O99" s="102"/>
    </row>
    <row r="100" spans="1:15" ht="12.75" outlineLevel="2" x14ac:dyDescent="0.2">
      <c r="A100" s="118" t="s">
        <v>162</v>
      </c>
      <c r="B100" s="129">
        <f t="shared" ref="B100:K100" si="21">SUM(B$101:B$101)</f>
        <v>117995.61644</v>
      </c>
      <c r="C100" s="129">
        <f t="shared" si="21"/>
        <v>114819.15508</v>
      </c>
      <c r="D100" s="129">
        <f t="shared" si="21"/>
        <v>114622.97552000001</v>
      </c>
      <c r="E100" s="129">
        <f t="shared" si="21"/>
        <v>112350.45668</v>
      </c>
      <c r="F100" s="129">
        <f t="shared" si="21"/>
        <v>114543.3406</v>
      </c>
      <c r="G100" s="129">
        <f t="shared" si="21"/>
        <v>113247.17876</v>
      </c>
      <c r="H100" s="129">
        <f t="shared" si="21"/>
        <v>114541.40501</v>
      </c>
      <c r="I100" s="129">
        <f t="shared" si="21"/>
        <v>113589.13258</v>
      </c>
      <c r="J100" s="129">
        <f t="shared" si="21"/>
        <v>114330.28521</v>
      </c>
      <c r="K100" s="129">
        <f t="shared" si="21"/>
        <v>114324.9875</v>
      </c>
      <c r="L100" s="129">
        <v>113766.20565</v>
      </c>
      <c r="M100" s="102"/>
      <c r="N100" s="102"/>
      <c r="O100" s="102"/>
    </row>
    <row r="101" spans="1:15" ht="12.75" outlineLevel="3" x14ac:dyDescent="0.2">
      <c r="A101" s="81" t="s">
        <v>136</v>
      </c>
      <c r="B101" s="129">
        <v>117995.61644</v>
      </c>
      <c r="C101" s="129">
        <v>114819.15508</v>
      </c>
      <c r="D101" s="129">
        <v>114622.97552000001</v>
      </c>
      <c r="E101" s="129">
        <v>112350.45668</v>
      </c>
      <c r="F101" s="129">
        <v>114543.3406</v>
      </c>
      <c r="G101" s="129">
        <v>113247.17876</v>
      </c>
      <c r="H101" s="129">
        <v>114541.40501</v>
      </c>
      <c r="I101" s="129">
        <v>113589.13258</v>
      </c>
      <c r="J101" s="129">
        <v>114330.28521</v>
      </c>
      <c r="K101" s="129">
        <v>114324.9875</v>
      </c>
      <c r="L101" s="129">
        <v>113766.20565</v>
      </c>
      <c r="M101" s="102"/>
      <c r="N101" s="102"/>
      <c r="O101" s="102"/>
    </row>
    <row r="102" spans="1:15" x14ac:dyDescent="0.2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102"/>
      <c r="N102" s="102"/>
      <c r="O102" s="102"/>
    </row>
    <row r="103" spans="1:15" x14ac:dyDescent="0.2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102"/>
      <c r="N103" s="102"/>
      <c r="O103" s="102"/>
    </row>
    <row r="104" spans="1:15" x14ac:dyDescent="0.2"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102"/>
      <c r="N104" s="102"/>
      <c r="O104" s="102"/>
    </row>
    <row r="105" spans="1:15" x14ac:dyDescent="0.2"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102"/>
      <c r="N105" s="102"/>
      <c r="O105" s="102"/>
    </row>
    <row r="106" spans="1:15" x14ac:dyDescent="0.2"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102"/>
      <c r="N106" s="102"/>
      <c r="O106" s="102"/>
    </row>
    <row r="107" spans="1:15" x14ac:dyDescent="0.2"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102"/>
      <c r="N107" s="102"/>
      <c r="O107" s="102"/>
    </row>
    <row r="108" spans="1:15" x14ac:dyDescent="0.2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102"/>
      <c r="N108" s="102"/>
      <c r="O108" s="102"/>
    </row>
    <row r="109" spans="1:15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02"/>
      <c r="N109" s="102"/>
      <c r="O109" s="102"/>
    </row>
    <row r="110" spans="1:15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102"/>
      <c r="N110" s="102"/>
      <c r="O110" s="102"/>
    </row>
    <row r="111" spans="1:15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102"/>
      <c r="N111" s="102"/>
      <c r="O111" s="102"/>
    </row>
    <row r="112" spans="1:15" x14ac:dyDescent="0.2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102"/>
      <c r="N112" s="102"/>
      <c r="O112" s="102"/>
    </row>
    <row r="113" spans="2:15" x14ac:dyDescent="0.2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102"/>
      <c r="N113" s="102"/>
      <c r="O113" s="102"/>
    </row>
    <row r="114" spans="2:15" x14ac:dyDescent="0.2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102"/>
      <c r="N114" s="102"/>
      <c r="O114" s="102"/>
    </row>
    <row r="115" spans="2:15" x14ac:dyDescent="0.2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102"/>
      <c r="N115" s="102"/>
      <c r="O115" s="102"/>
    </row>
    <row r="116" spans="2:15" x14ac:dyDescent="0.2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102"/>
      <c r="N116" s="102"/>
      <c r="O116" s="102"/>
    </row>
    <row r="117" spans="2:15" x14ac:dyDescent="0.2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102"/>
      <c r="N117" s="102"/>
      <c r="O117" s="102"/>
    </row>
    <row r="118" spans="2:15" x14ac:dyDescent="0.2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102"/>
      <c r="N118" s="102"/>
      <c r="O118" s="102"/>
    </row>
    <row r="119" spans="2:15" x14ac:dyDescent="0.2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102"/>
      <c r="N119" s="102"/>
      <c r="O119" s="102"/>
    </row>
    <row r="120" spans="2:15" x14ac:dyDescent="0.2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102"/>
      <c r="N120" s="102"/>
      <c r="O120" s="102"/>
    </row>
    <row r="121" spans="2:15" x14ac:dyDescent="0.2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102"/>
      <c r="N121" s="102"/>
      <c r="O121" s="102"/>
    </row>
    <row r="122" spans="2:15" x14ac:dyDescent="0.2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102"/>
      <c r="N122" s="102"/>
      <c r="O122" s="102"/>
    </row>
    <row r="123" spans="2:15" x14ac:dyDescent="0.2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102"/>
      <c r="N123" s="102"/>
      <c r="O123" s="102"/>
    </row>
    <row r="124" spans="2:15" x14ac:dyDescent="0.2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102"/>
      <c r="N124" s="102"/>
      <c r="O124" s="102"/>
    </row>
    <row r="125" spans="2:15" x14ac:dyDescent="0.2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2"/>
      <c r="N125" s="102"/>
      <c r="O125" s="102"/>
    </row>
    <row r="126" spans="2:15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102"/>
      <c r="N126" s="102"/>
      <c r="O126" s="102"/>
    </row>
    <row r="127" spans="2:15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102"/>
      <c r="N127" s="102"/>
      <c r="O127" s="102"/>
    </row>
    <row r="128" spans="2:15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102"/>
      <c r="N128" s="102"/>
      <c r="O128" s="102"/>
    </row>
    <row r="129" spans="2:15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102"/>
      <c r="N129" s="102"/>
      <c r="O129" s="102"/>
    </row>
    <row r="130" spans="2:15" x14ac:dyDescent="0.2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102"/>
      <c r="N130" s="102"/>
      <c r="O130" s="102"/>
    </row>
    <row r="131" spans="2:15" x14ac:dyDescent="0.2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102"/>
      <c r="N131" s="102"/>
      <c r="O131" s="102"/>
    </row>
    <row r="132" spans="2:15" x14ac:dyDescent="0.2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102"/>
      <c r="N132" s="102"/>
      <c r="O132" s="102"/>
    </row>
    <row r="133" spans="2:15" x14ac:dyDescent="0.2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102"/>
      <c r="N133" s="102"/>
      <c r="O133" s="102"/>
    </row>
    <row r="134" spans="2:15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102"/>
      <c r="N134" s="102"/>
      <c r="O134" s="102"/>
    </row>
    <row r="135" spans="2:15" x14ac:dyDescent="0.2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102"/>
      <c r="N135" s="102"/>
      <c r="O135" s="102"/>
    </row>
    <row r="136" spans="2:15" x14ac:dyDescent="0.2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102"/>
      <c r="N136" s="102"/>
      <c r="O136" s="102"/>
    </row>
    <row r="137" spans="2:15" x14ac:dyDescent="0.2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102"/>
      <c r="N137" s="102"/>
      <c r="O137" s="102"/>
    </row>
    <row r="138" spans="2:15" x14ac:dyDescent="0.2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102"/>
      <c r="N138" s="102"/>
      <c r="O138" s="102"/>
    </row>
    <row r="139" spans="2:15" x14ac:dyDescent="0.2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102"/>
      <c r="N139" s="102"/>
      <c r="O139" s="102"/>
    </row>
    <row r="140" spans="2:15" x14ac:dyDescent="0.2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102"/>
      <c r="N140" s="102"/>
      <c r="O140" s="102"/>
    </row>
    <row r="141" spans="2:15" x14ac:dyDescent="0.2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102"/>
      <c r="N141" s="102"/>
      <c r="O141" s="102"/>
    </row>
    <row r="142" spans="2:15" x14ac:dyDescent="0.2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102"/>
      <c r="N142" s="102"/>
      <c r="O142" s="102"/>
    </row>
    <row r="143" spans="2:15" x14ac:dyDescent="0.2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102"/>
      <c r="N143" s="102"/>
      <c r="O143" s="102"/>
    </row>
    <row r="144" spans="2:15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102"/>
      <c r="N144" s="102"/>
      <c r="O144" s="102"/>
    </row>
    <row r="145" spans="2:15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102"/>
      <c r="N145" s="102"/>
      <c r="O145" s="102"/>
    </row>
    <row r="146" spans="2:15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102"/>
      <c r="N146" s="102"/>
      <c r="O146" s="102"/>
    </row>
    <row r="147" spans="2:15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102"/>
      <c r="N147" s="102"/>
      <c r="O147" s="102"/>
    </row>
    <row r="148" spans="2:15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102"/>
      <c r="N148" s="102"/>
      <c r="O148" s="102"/>
    </row>
    <row r="149" spans="2:15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102"/>
      <c r="N149" s="102"/>
      <c r="O149" s="102"/>
    </row>
    <row r="150" spans="2:15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102"/>
      <c r="N150" s="102"/>
      <c r="O150" s="102"/>
    </row>
    <row r="151" spans="2:15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102"/>
      <c r="N151" s="102"/>
      <c r="O151" s="102"/>
    </row>
    <row r="152" spans="2:15" x14ac:dyDescent="0.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102"/>
      <c r="N152" s="102"/>
      <c r="O152" s="102"/>
    </row>
    <row r="153" spans="2:15" x14ac:dyDescent="0.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102"/>
      <c r="N153" s="102"/>
      <c r="O153" s="102"/>
    </row>
    <row r="154" spans="2:15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102"/>
      <c r="N154" s="102"/>
      <c r="O154" s="102"/>
    </row>
    <row r="155" spans="2:15" x14ac:dyDescent="0.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102"/>
      <c r="N155" s="102"/>
      <c r="O155" s="102"/>
    </row>
    <row r="156" spans="2:15" x14ac:dyDescent="0.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102"/>
      <c r="N156" s="102"/>
      <c r="O156" s="102"/>
    </row>
    <row r="157" spans="2:15" x14ac:dyDescent="0.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102"/>
      <c r="N157" s="102"/>
      <c r="O157" s="102"/>
    </row>
    <row r="158" spans="2:15" x14ac:dyDescent="0.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102"/>
      <c r="N158" s="102"/>
      <c r="O158" s="102"/>
    </row>
    <row r="159" spans="2:15" x14ac:dyDescent="0.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102"/>
      <c r="N159" s="102"/>
      <c r="O159" s="102"/>
    </row>
    <row r="160" spans="2:15" x14ac:dyDescent="0.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102"/>
      <c r="N160" s="102"/>
      <c r="O160" s="102"/>
    </row>
    <row r="161" spans="2:15" x14ac:dyDescent="0.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102"/>
      <c r="N161" s="102"/>
      <c r="O161" s="102"/>
    </row>
    <row r="162" spans="2:15" x14ac:dyDescent="0.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102"/>
      <c r="N162" s="102"/>
      <c r="O162" s="102"/>
    </row>
    <row r="163" spans="2:15" x14ac:dyDescent="0.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102"/>
      <c r="N163" s="102"/>
      <c r="O163" s="102"/>
    </row>
    <row r="164" spans="2:15" x14ac:dyDescent="0.2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102"/>
      <c r="N164" s="102"/>
      <c r="O164" s="102"/>
    </row>
    <row r="165" spans="2:15" x14ac:dyDescent="0.2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102"/>
      <c r="N165" s="102"/>
      <c r="O165" s="102"/>
    </row>
    <row r="166" spans="2:15" x14ac:dyDescent="0.2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102"/>
      <c r="N166" s="102"/>
      <c r="O166" s="102"/>
    </row>
    <row r="167" spans="2:15" x14ac:dyDescent="0.2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102"/>
      <c r="N167" s="102"/>
      <c r="O167" s="102"/>
    </row>
    <row r="168" spans="2:15" x14ac:dyDescent="0.2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102"/>
      <c r="N168" s="102"/>
      <c r="O168" s="102"/>
    </row>
    <row r="169" spans="2:15" x14ac:dyDescent="0.2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102"/>
      <c r="N169" s="102"/>
      <c r="O169" s="102"/>
    </row>
    <row r="170" spans="2:15" x14ac:dyDescent="0.2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102"/>
      <c r="N170" s="102"/>
      <c r="O170" s="102"/>
    </row>
    <row r="171" spans="2:15" x14ac:dyDescent="0.2"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102"/>
      <c r="N171" s="102"/>
      <c r="O171" s="102"/>
    </row>
    <row r="172" spans="2:15" x14ac:dyDescent="0.2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102"/>
      <c r="N172" s="102"/>
      <c r="O172" s="102"/>
    </row>
    <row r="173" spans="2:15" x14ac:dyDescent="0.2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102"/>
      <c r="N173" s="102"/>
      <c r="O173" s="102"/>
    </row>
    <row r="174" spans="2:15" x14ac:dyDescent="0.2"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102"/>
      <c r="N174" s="102"/>
      <c r="O174" s="102"/>
    </row>
    <row r="175" spans="2:15" x14ac:dyDescent="0.2"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102"/>
      <c r="N175" s="102"/>
      <c r="O175" s="102"/>
    </row>
    <row r="176" spans="2:15" x14ac:dyDescent="0.2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102"/>
      <c r="N176" s="102"/>
      <c r="O176" s="102"/>
    </row>
    <row r="177" spans="2:15" x14ac:dyDescent="0.2"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102"/>
      <c r="N177" s="102"/>
      <c r="O177" s="102"/>
    </row>
    <row r="178" spans="2:15" x14ac:dyDescent="0.2"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102"/>
      <c r="N178" s="102"/>
      <c r="O178" s="102"/>
    </row>
    <row r="179" spans="2:15" x14ac:dyDescent="0.2"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102"/>
      <c r="N179" s="102"/>
      <c r="O179" s="102"/>
    </row>
    <row r="180" spans="2:15" x14ac:dyDescent="0.2"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102"/>
      <c r="N180" s="102"/>
      <c r="O180" s="102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B12" sqref="B12"/>
    </sheetView>
  </sheetViews>
  <sheetFormatPr defaultRowHeight="12.75" x14ac:dyDescent="0.2"/>
  <cols>
    <col min="1" max="1" width="81.42578125" style="169" customWidth="1"/>
    <col min="2" max="2" width="14.28515625" style="149" customWidth="1"/>
    <col min="3" max="3" width="15.42578125" style="149" customWidth="1"/>
    <col min="4" max="4" width="10.28515625" style="232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173"/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42" customFormat="1" x14ac:dyDescent="0.2">
      <c r="A6" s="148"/>
      <c r="B6" s="133" t="s">
        <v>155</v>
      </c>
      <c r="C6" s="133" t="s">
        <v>158</v>
      </c>
      <c r="D6" s="209" t="s">
        <v>171</v>
      </c>
    </row>
    <row r="7" spans="1:19" s="158" customFormat="1" ht="15.75" x14ac:dyDescent="0.2">
      <c r="A7" s="91" t="s">
        <v>139</v>
      </c>
      <c r="B7" s="175">
        <f t="shared" ref="B7:D7" si="0">SUM(B8:B46)</f>
        <v>69342423.118190005</v>
      </c>
      <c r="C7" s="175">
        <f t="shared" si="0"/>
        <v>1588217818.9628501</v>
      </c>
      <c r="D7" s="15">
        <f t="shared" si="0"/>
        <v>0.99999900000000008</v>
      </c>
    </row>
    <row r="8" spans="1:19" s="197" customFormat="1" x14ac:dyDescent="0.2">
      <c r="A8" s="9" t="s">
        <v>76</v>
      </c>
      <c r="B8" s="31">
        <v>22617381.197250001</v>
      </c>
      <c r="C8" s="31">
        <v>518028159.68224001</v>
      </c>
      <c r="D8" s="107">
        <v>0.32616899999999999</v>
      </c>
    </row>
    <row r="9" spans="1:19" s="96" customFormat="1" x14ac:dyDescent="0.2">
      <c r="A9" s="9" t="s">
        <v>161</v>
      </c>
      <c r="B9" s="31">
        <v>337784.11209000001</v>
      </c>
      <c r="C9" s="31">
        <v>7736602.2362599997</v>
      </c>
      <c r="D9" s="107">
        <v>4.8710000000000003E-3</v>
      </c>
    </row>
    <row r="10" spans="1:19" s="119" customFormat="1" x14ac:dyDescent="0.2">
      <c r="A10" s="238" t="s">
        <v>108</v>
      </c>
      <c r="B10" s="8">
        <v>41.680520000000001</v>
      </c>
      <c r="C10" s="8">
        <v>954.65</v>
      </c>
      <c r="D10" s="76">
        <v>9.9999999999999995E-7</v>
      </c>
    </row>
    <row r="11" spans="1:19" x14ac:dyDescent="0.2">
      <c r="A11" s="118" t="s">
        <v>143</v>
      </c>
      <c r="B11" s="129">
        <v>20013800.01035</v>
      </c>
      <c r="C11" s="129">
        <v>458395775.23000002</v>
      </c>
      <c r="D11" s="202">
        <v>0.28862300000000002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A12" s="118" t="s">
        <v>12</v>
      </c>
      <c r="B12" s="129">
        <v>2895837.9475400001</v>
      </c>
      <c r="C12" s="129">
        <v>66326228.912689999</v>
      </c>
      <c r="D12" s="202">
        <v>4.1761E-2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A13" s="118" t="s">
        <v>156</v>
      </c>
      <c r="B13" s="129">
        <v>20074911.351679999</v>
      </c>
      <c r="C13" s="129">
        <v>459795468.47491002</v>
      </c>
      <c r="D13" s="202">
        <v>0.28950399999999998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A14" s="118" t="s">
        <v>120</v>
      </c>
      <c r="B14" s="129">
        <v>1573538.9198499999</v>
      </c>
      <c r="C14" s="129">
        <v>36040311.81707</v>
      </c>
      <c r="D14" s="202">
        <v>2.2692E-2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A15" s="118" t="s">
        <v>167</v>
      </c>
      <c r="B15" s="129">
        <v>1829127.89891</v>
      </c>
      <c r="C15" s="129">
        <v>41894317.959679998</v>
      </c>
      <c r="D15" s="202">
        <v>2.6377999999999999E-2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2:17" x14ac:dyDescent="0.2"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2:17" x14ac:dyDescent="0.2"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2:17" x14ac:dyDescent="0.2"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2:17" x14ac:dyDescent="0.2">
      <c r="B20" s="173"/>
      <c r="C20" s="173"/>
      <c r="D20" s="1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2:17" x14ac:dyDescent="0.2">
      <c r="B21" s="173"/>
      <c r="C21" s="173"/>
      <c r="D21" s="1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2:17" x14ac:dyDescent="0.2">
      <c r="B22" s="173"/>
      <c r="C22" s="173"/>
      <c r="D22" s="11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2:17" x14ac:dyDescent="0.2">
      <c r="B23" s="173"/>
      <c r="C23" s="173"/>
      <c r="D23" s="11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2:17" x14ac:dyDescent="0.2">
      <c r="B24" s="173"/>
      <c r="C24" s="173"/>
      <c r="D24" s="11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2:17" x14ac:dyDescent="0.2">
      <c r="B25" s="173"/>
      <c r="C25" s="173"/>
      <c r="D25" s="1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2:17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2:17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2:17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2:17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2:17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2:17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2:17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9" sqref="A9:D9"/>
    </sheetView>
  </sheetViews>
  <sheetFormatPr defaultRowHeight="12.75" outlineLevelRow="1" x14ac:dyDescent="0.2"/>
  <cols>
    <col min="1" max="1" width="81.42578125" style="169" customWidth="1"/>
    <col min="2" max="2" width="14.28515625" style="149" customWidth="1"/>
    <col min="3" max="3" width="15.42578125" style="149" customWidth="1"/>
    <col min="4" max="4" width="10.28515625" style="232" customWidth="1"/>
    <col min="5" max="16384" width="9.140625" style="169"/>
  </cols>
  <sheetData>
    <row r="1" spans="1:19" x14ac:dyDescent="0.2">
      <c r="A1" s="267" t="str">
        <f>"Державний борг України за станом на " &amp; TEXT(DREPORTDATE,"dd.MM.yyyy")</f>
        <v>Державний борг України за станом на 31.10.2015</v>
      </c>
      <c r="B1" s="268"/>
      <c r="C1" s="268"/>
      <c r="D1" s="268"/>
    </row>
    <row r="2" spans="1:19" x14ac:dyDescent="0.2">
      <c r="A2" s="267" t="str">
        <f>"Гарантований державою борг України за станом на " &amp; TEXT(DREPORTDATE,"dd.MM.yyyy")</f>
        <v>Гарантований державою борг України за станом на 31.10.2015</v>
      </c>
      <c r="B2" s="268"/>
      <c r="C2" s="268"/>
      <c r="D2" s="26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3" s="3"/>
      <c r="C3" s="3"/>
      <c r="D3" s="3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ht="18.75" x14ac:dyDescent="0.3">
      <c r="A4" s="2" t="s">
        <v>154</v>
      </c>
      <c r="B4" s="2"/>
      <c r="C4" s="2"/>
      <c r="D4" s="2"/>
    </row>
    <row r="5" spans="1:19" x14ac:dyDescent="0.2">
      <c r="B5" s="173"/>
      <c r="C5" s="173"/>
      <c r="D5" s="11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9" s="134" customFormat="1" x14ac:dyDescent="0.2">
      <c r="B6" s="125"/>
      <c r="C6" s="125"/>
      <c r="D6" s="193" t="s">
        <v>149</v>
      </c>
    </row>
    <row r="7" spans="1:19" s="142" customFormat="1" x14ac:dyDescent="0.2">
      <c r="A7" s="148"/>
      <c r="B7" s="133" t="s">
        <v>155</v>
      </c>
      <c r="C7" s="133" t="s">
        <v>158</v>
      </c>
      <c r="D7" s="209" t="s">
        <v>171</v>
      </c>
    </row>
    <row r="8" spans="1:19" s="158" customFormat="1" ht="15" x14ac:dyDescent="0.2">
      <c r="A8" s="180" t="s">
        <v>139</v>
      </c>
      <c r="B8" s="146">
        <f t="shared" ref="B8:C8" si="0">B$17+B$9</f>
        <v>69342423.118190005</v>
      </c>
      <c r="C8" s="146">
        <f t="shared" si="0"/>
        <v>1588217818.9628501</v>
      </c>
      <c r="D8" s="176">
        <v>2.0266519999999999</v>
      </c>
    </row>
    <row r="9" spans="1:19" s="197" customFormat="1" ht="15" x14ac:dyDescent="0.2">
      <c r="A9" s="43" t="s">
        <v>65</v>
      </c>
      <c r="B9" s="159">
        <f t="shared" ref="B9:C9" si="1">SUM(B$10:B$16)</f>
        <v>57298038.273870006</v>
      </c>
      <c r="C9" s="159">
        <f t="shared" si="1"/>
        <v>1312353409.1542301</v>
      </c>
      <c r="D9" s="236">
        <v>1.2263059999999999</v>
      </c>
    </row>
    <row r="10" spans="1:19" s="96" customFormat="1" outlineLevel="1" x14ac:dyDescent="0.2">
      <c r="A10" s="9" t="s">
        <v>76</v>
      </c>
      <c r="B10" s="31">
        <v>21726705.989440002</v>
      </c>
      <c r="C10" s="31">
        <v>497628148.08223999</v>
      </c>
      <c r="D10" s="107">
        <v>0.31332500000000002</v>
      </c>
    </row>
    <row r="11" spans="1:19" s="119" customFormat="1" outlineLevel="1" x14ac:dyDescent="0.2">
      <c r="A11" s="238" t="s">
        <v>161</v>
      </c>
      <c r="B11" s="8">
        <v>116927.84381000001</v>
      </c>
      <c r="C11" s="8">
        <v>2678113.58072</v>
      </c>
      <c r="D11" s="76">
        <v>1.686E-3</v>
      </c>
    </row>
    <row r="12" spans="1:19" outlineLevel="1" x14ac:dyDescent="0.2">
      <c r="A12" s="118" t="s">
        <v>143</v>
      </c>
      <c r="B12" s="129">
        <v>18205800.01035</v>
      </c>
      <c r="C12" s="129">
        <v>416985370.35000002</v>
      </c>
      <c r="D12" s="202">
        <v>0.26254899999999998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outlineLevel="1" x14ac:dyDescent="0.2">
      <c r="A13" s="118" t="s">
        <v>12</v>
      </c>
      <c r="B13" s="129">
        <v>55.884219999999999</v>
      </c>
      <c r="C13" s="129">
        <v>1279.97126</v>
      </c>
      <c r="D13" s="202">
        <v>9.9999999999999995E-7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outlineLevel="1" x14ac:dyDescent="0.2">
      <c r="A14" s="118" t="s">
        <v>156</v>
      </c>
      <c r="B14" s="129">
        <v>14154603.63958</v>
      </c>
      <c r="C14" s="129">
        <v>324196829.44148999</v>
      </c>
      <c r="D14" s="202">
        <v>0.204126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outlineLevel="1" x14ac:dyDescent="0.2">
      <c r="A15" s="118" t="s">
        <v>120</v>
      </c>
      <c r="B15" s="129">
        <v>1378583.21321</v>
      </c>
      <c r="C15" s="129">
        <v>31575049.23652</v>
      </c>
      <c r="D15" s="202">
        <v>1.9880999999999999E-2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outlineLevel="1" x14ac:dyDescent="0.2">
      <c r="A16" s="118" t="s">
        <v>167</v>
      </c>
      <c r="B16" s="129">
        <v>1715361.6932600001</v>
      </c>
      <c r="C16" s="129">
        <v>39288618.491999999</v>
      </c>
      <c r="D16" s="202">
        <v>2.4738E-2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7" ht="15" x14ac:dyDescent="0.25">
      <c r="A17" s="48" t="s">
        <v>14</v>
      </c>
      <c r="B17" s="189">
        <f t="shared" ref="B17:C17" si="2">SUM(B$18:B$25)</f>
        <v>12044384.844319999</v>
      </c>
      <c r="C17" s="189">
        <f t="shared" si="2"/>
        <v>275864409.80861998</v>
      </c>
      <c r="D17" s="28">
        <v>0.17369599999999999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7" outlineLevel="1" x14ac:dyDescent="0.2">
      <c r="A18" s="118" t="s">
        <v>76</v>
      </c>
      <c r="B18" s="129">
        <v>890675.20781000005</v>
      </c>
      <c r="C18" s="129">
        <v>20400011.600000001</v>
      </c>
      <c r="D18" s="202">
        <v>1.2845000000000001E-2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outlineLevel="1" x14ac:dyDescent="0.2">
      <c r="A19" s="118" t="s">
        <v>161</v>
      </c>
      <c r="B19" s="129">
        <v>220856.26827999999</v>
      </c>
      <c r="C19" s="129">
        <v>5058488.6555399997</v>
      </c>
      <c r="D19" s="202">
        <v>3.1849999999999999E-3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outlineLevel="1" x14ac:dyDescent="0.2">
      <c r="A20" s="118" t="s">
        <v>108</v>
      </c>
      <c r="B20" s="129">
        <v>41.680520000000001</v>
      </c>
      <c r="C20" s="129">
        <v>954.65</v>
      </c>
      <c r="D20" s="202">
        <v>9.9999999999999995E-7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7" outlineLevel="1" x14ac:dyDescent="0.2">
      <c r="A21" s="118" t="s">
        <v>143</v>
      </c>
      <c r="B21" s="129">
        <v>1808000</v>
      </c>
      <c r="C21" s="129">
        <v>41410404.880000003</v>
      </c>
      <c r="D21" s="202">
        <v>2.6074E-2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7" outlineLevel="1" x14ac:dyDescent="0.2">
      <c r="A22" s="118" t="s">
        <v>12</v>
      </c>
      <c r="B22" s="129">
        <v>2895782.0633200002</v>
      </c>
      <c r="C22" s="129">
        <v>66324948.941430002</v>
      </c>
      <c r="D22" s="202">
        <v>4.1761E-2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7" outlineLevel="1" x14ac:dyDescent="0.2">
      <c r="A23" s="118" t="s">
        <v>156</v>
      </c>
      <c r="B23" s="129">
        <v>5920307.7121000001</v>
      </c>
      <c r="C23" s="129">
        <v>135598639.03342</v>
      </c>
      <c r="D23" s="202">
        <v>8.5377999999999996E-2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7" outlineLevel="1" x14ac:dyDescent="0.2">
      <c r="A24" s="118" t="s">
        <v>120</v>
      </c>
      <c r="B24" s="129">
        <v>194955.70663999999</v>
      </c>
      <c r="C24" s="129">
        <v>4465262.5805500001</v>
      </c>
      <c r="D24" s="202">
        <v>2.8110000000000001E-3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7" outlineLevel="1" x14ac:dyDescent="0.2">
      <c r="A25" s="118" t="s">
        <v>167</v>
      </c>
      <c r="B25" s="129">
        <v>113766.20565</v>
      </c>
      <c r="C25" s="129">
        <v>2605699.4676799998</v>
      </c>
      <c r="D25" s="202">
        <v>1.6410000000000001E-3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7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7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7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7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7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7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7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169" bestFit="1" customWidth="1"/>
    <col min="2" max="3" width="13.5703125" style="169" bestFit="1" customWidth="1"/>
    <col min="4" max="4" width="14" style="169" bestFit="1" customWidth="1"/>
    <col min="5" max="7" width="14.5703125" style="169" bestFit="1" customWidth="1"/>
    <col min="8" max="16384" width="9.140625" style="169"/>
  </cols>
  <sheetData>
    <row r="2" spans="1:19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G4" s="78" t="s">
        <v>181</v>
      </c>
    </row>
    <row r="5" spans="1:19" s="142" customFormat="1" x14ac:dyDescent="0.2">
      <c r="A5" s="148"/>
      <c r="B5" s="183">
        <v>40543</v>
      </c>
      <c r="C5" s="183">
        <v>40908</v>
      </c>
      <c r="D5" s="183">
        <v>41274</v>
      </c>
      <c r="E5" s="183">
        <v>41639</v>
      </c>
      <c r="F5" s="183">
        <v>42004</v>
      </c>
      <c r="G5" s="183">
        <v>42308</v>
      </c>
    </row>
    <row r="6" spans="1:19" s="158" customFormat="1" x14ac:dyDescent="0.2">
      <c r="A6" s="26" t="s">
        <v>139</v>
      </c>
      <c r="B6" s="179">
        <f t="shared" ref="B6:G6" si="0">SUM(B$7+ B$8)</f>
        <v>432303267.21386999</v>
      </c>
      <c r="C6" s="179">
        <f t="shared" si="0"/>
        <v>473184919.06534004</v>
      </c>
      <c r="D6" s="179">
        <f t="shared" si="0"/>
        <v>515510561.41892999</v>
      </c>
      <c r="E6" s="179">
        <f t="shared" si="0"/>
        <v>584786286.28840995</v>
      </c>
      <c r="F6" s="179">
        <f t="shared" si="0"/>
        <v>1100832720.8613501</v>
      </c>
      <c r="G6" s="179">
        <f t="shared" si="0"/>
        <v>1588217818.9628501</v>
      </c>
    </row>
    <row r="7" spans="1:19" s="244" customFormat="1" x14ac:dyDescent="0.2">
      <c r="A7" s="82" t="s">
        <v>49</v>
      </c>
      <c r="B7" s="207">
        <v>155557493.46579999</v>
      </c>
      <c r="C7" s="207">
        <v>173770199.49564001</v>
      </c>
      <c r="D7" s="207">
        <v>206510713.61043</v>
      </c>
      <c r="E7" s="207">
        <v>284088725.46875</v>
      </c>
      <c r="F7" s="207">
        <v>488866907.36497998</v>
      </c>
      <c r="G7" s="207">
        <v>525765716.56849998</v>
      </c>
    </row>
    <row r="8" spans="1:19" s="244" customFormat="1" x14ac:dyDescent="0.2">
      <c r="A8" s="82" t="s">
        <v>60</v>
      </c>
      <c r="B8" s="207">
        <v>276745773.74807</v>
      </c>
      <c r="C8" s="207">
        <v>299414719.5697</v>
      </c>
      <c r="D8" s="207">
        <v>308999847.80849999</v>
      </c>
      <c r="E8" s="207">
        <v>300697560.81966001</v>
      </c>
      <c r="F8" s="207">
        <v>611965813.49636996</v>
      </c>
      <c r="G8" s="207">
        <v>1062452102.3943501</v>
      </c>
    </row>
    <row r="9" spans="1:19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85"/>
      <c r="C10" s="185"/>
      <c r="D10" s="185"/>
      <c r="E10" s="185"/>
      <c r="F10" s="185"/>
      <c r="G10" s="78" t="s">
        <v>47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s="16" customFormat="1" x14ac:dyDescent="0.2">
      <c r="A11" s="148"/>
      <c r="B11" s="183">
        <v>40543</v>
      </c>
      <c r="C11" s="183">
        <v>40908</v>
      </c>
      <c r="D11" s="183">
        <v>41274</v>
      </c>
      <c r="E11" s="183">
        <v>41639</v>
      </c>
      <c r="F11" s="183">
        <v>42004</v>
      </c>
      <c r="G11" s="183">
        <v>42308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225" customFormat="1" x14ac:dyDescent="0.2">
      <c r="A12" s="26" t="s">
        <v>139</v>
      </c>
      <c r="B12" s="179">
        <f t="shared" ref="B12:G12" si="1">SUM(B$13+ B$14)</f>
        <v>54297859.403909996</v>
      </c>
      <c r="C12" s="179">
        <f t="shared" si="1"/>
        <v>59223625.005140007</v>
      </c>
      <c r="D12" s="179">
        <f t="shared" si="1"/>
        <v>64495253.524459995</v>
      </c>
      <c r="E12" s="179">
        <f t="shared" si="1"/>
        <v>73162302.801239997</v>
      </c>
      <c r="F12" s="179">
        <f t="shared" si="1"/>
        <v>69811891.517989993</v>
      </c>
      <c r="G12" s="179">
        <f t="shared" si="1"/>
        <v>69342423.118189991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10" customFormat="1" x14ac:dyDescent="0.2">
      <c r="A13" s="199" t="s">
        <v>49</v>
      </c>
      <c r="B13" s="130">
        <v>19538225.94021</v>
      </c>
      <c r="C13" s="130">
        <v>21749004.91835</v>
      </c>
      <c r="D13" s="130">
        <v>25836446.091899998</v>
      </c>
      <c r="E13" s="130">
        <v>35542190.100170001</v>
      </c>
      <c r="F13" s="130">
        <v>31002642.68781</v>
      </c>
      <c r="G13" s="130">
        <v>22955206.989859998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9" s="110" customFormat="1" x14ac:dyDescent="0.2">
      <c r="A14" s="199" t="s">
        <v>60</v>
      </c>
      <c r="B14" s="130">
        <v>34759633.463699996</v>
      </c>
      <c r="C14" s="130">
        <v>37474620.086790003</v>
      </c>
      <c r="D14" s="130">
        <v>38658807.432559997</v>
      </c>
      <c r="E14" s="130">
        <v>37620112.701070003</v>
      </c>
      <c r="F14" s="130">
        <v>38809248.830179997</v>
      </c>
      <c r="G14" s="130">
        <v>46387216.12833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s="115" customFormat="1" x14ac:dyDescent="0.2">
      <c r="G16" s="78" t="s">
        <v>171</v>
      </c>
    </row>
    <row r="17" spans="1:19" s="16" customFormat="1" x14ac:dyDescent="0.2">
      <c r="A17" s="148"/>
      <c r="B17" s="183">
        <v>40543</v>
      </c>
      <c r="C17" s="183">
        <v>40908</v>
      </c>
      <c r="D17" s="183">
        <v>41274</v>
      </c>
      <c r="E17" s="183">
        <v>41639</v>
      </c>
      <c r="F17" s="183">
        <v>42004</v>
      </c>
      <c r="G17" s="183">
        <v>42308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s="225" customFormat="1" x14ac:dyDescent="0.2">
      <c r="A18" s="26" t="s">
        <v>139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10" customFormat="1" x14ac:dyDescent="0.2">
      <c r="A19" s="199" t="s">
        <v>49</v>
      </c>
      <c r="B19" s="203">
        <v>0.35983399999999999</v>
      </c>
      <c r="C19" s="203">
        <v>0.36723499999999998</v>
      </c>
      <c r="D19" s="203">
        <v>0.40059499999999998</v>
      </c>
      <c r="E19" s="203">
        <v>0.48579899999999998</v>
      </c>
      <c r="F19" s="203">
        <v>0.44408799999999998</v>
      </c>
      <c r="G19" s="203">
        <v>0.33104099999999997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9" s="110" customFormat="1" x14ac:dyDescent="0.2">
      <c r="A20" s="199" t="s">
        <v>60</v>
      </c>
      <c r="B20" s="203">
        <v>0.64016600000000001</v>
      </c>
      <c r="C20" s="203">
        <v>0.63276500000000002</v>
      </c>
      <c r="D20" s="203">
        <v>0.59940499999999997</v>
      </c>
      <c r="E20" s="203">
        <v>0.51420100000000002</v>
      </c>
      <c r="F20" s="203">
        <v>0.55591199999999996</v>
      </c>
      <c r="G20" s="203">
        <v>0.66895899999999997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9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115" customFormat="1" x14ac:dyDescent="0.2"/>
    <row r="26" spans="1:19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A6" sqref="A6:G6"/>
    </sheetView>
  </sheetViews>
  <sheetFormatPr defaultRowHeight="12.75" x14ac:dyDescent="0.2"/>
  <cols>
    <col min="1" max="1" width="52.7109375" style="169" bestFit="1" customWidth="1"/>
    <col min="2" max="7" width="11.7109375" style="169" customWidth="1"/>
    <col min="8" max="16384" width="9.140625" style="169"/>
  </cols>
  <sheetData>
    <row r="2" spans="1:19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4" spans="1:19" s="134" customFormat="1" x14ac:dyDescent="0.2">
      <c r="G4" s="78" t="s">
        <v>91</v>
      </c>
    </row>
    <row r="5" spans="1:19" s="142" customFormat="1" x14ac:dyDescent="0.2">
      <c r="A5" s="23"/>
      <c r="B5" s="183">
        <f>YT_ALL!B5</f>
        <v>40543</v>
      </c>
      <c r="C5" s="183">
        <f>YT_ALL!C5</f>
        <v>40908</v>
      </c>
      <c r="D5" s="183">
        <f>YT_ALL!D5</f>
        <v>41274</v>
      </c>
      <c r="E5" s="183">
        <f>YT_ALL!E5</f>
        <v>41639</v>
      </c>
      <c r="F5" s="183">
        <f>YT_ALL!F5</f>
        <v>42004</v>
      </c>
      <c r="G5" s="183">
        <f>YT_ALL!G5</f>
        <v>42308</v>
      </c>
    </row>
    <row r="6" spans="1:19" s="158" customFormat="1" x14ac:dyDescent="0.2">
      <c r="A6" s="26" t="s">
        <v>139</v>
      </c>
      <c r="B6" s="179">
        <f t="shared" ref="B6:G6" si="0">SUM(B$7+ B$8)</f>
        <v>432.30326721386996</v>
      </c>
      <c r="C6" s="179">
        <f t="shared" si="0"/>
        <v>473.18491906534007</v>
      </c>
      <c r="D6" s="179">
        <f t="shared" si="0"/>
        <v>515.51056141892991</v>
      </c>
      <c r="E6" s="179">
        <f t="shared" si="0"/>
        <v>584.78628628841</v>
      </c>
      <c r="F6" s="179">
        <f t="shared" si="0"/>
        <v>1100.83272086135</v>
      </c>
      <c r="G6" s="179">
        <f t="shared" si="0"/>
        <v>1588.2178189628501</v>
      </c>
    </row>
    <row r="7" spans="1:19" s="244" customFormat="1" x14ac:dyDescent="0.2">
      <c r="A7" s="151" t="str">
        <f>YT_ALL!A7</f>
        <v>Внутрішній борг</v>
      </c>
      <c r="B7" s="207">
        <f>YT_ALL!B7/1000000</f>
        <v>155.55749346579998</v>
      </c>
      <c r="C7" s="207">
        <f>YT_ALL!C7/1000000</f>
        <v>173.77019949564001</v>
      </c>
      <c r="D7" s="207">
        <f>YT_ALL!D7/1000000</f>
        <v>206.51071361043</v>
      </c>
      <c r="E7" s="207">
        <f>YT_ALL!E7/1000000</f>
        <v>284.08872546875</v>
      </c>
      <c r="F7" s="207">
        <f>YT_ALL!F7/1000000</f>
        <v>488.86690736497997</v>
      </c>
      <c r="G7" s="207">
        <f>YT_ALL!G7/1000000</f>
        <v>525.76571656850001</v>
      </c>
    </row>
    <row r="8" spans="1:19" s="244" customFormat="1" x14ac:dyDescent="0.2">
      <c r="A8" s="151" t="str">
        <f>YT_ALL!A8</f>
        <v>Зовнішній борг</v>
      </c>
      <c r="B8" s="207">
        <f>YT_ALL!B8/1000000</f>
        <v>276.74577374807001</v>
      </c>
      <c r="C8" s="207">
        <f>YT_ALL!C8/1000000</f>
        <v>299.41471956970003</v>
      </c>
      <c r="D8" s="207">
        <f>YT_ALL!D8/1000000</f>
        <v>308.99984780849996</v>
      </c>
      <c r="E8" s="207">
        <f>YT_ALL!E8/1000000</f>
        <v>300.69756081966</v>
      </c>
      <c r="F8" s="207">
        <f>YT_ALL!F8/1000000</f>
        <v>611.96581349636995</v>
      </c>
      <c r="G8" s="207">
        <f>YT_ALL!G8/1000000</f>
        <v>1062.45210239435</v>
      </c>
    </row>
    <row r="9" spans="1:19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85"/>
      <c r="C10" s="185"/>
      <c r="D10" s="185"/>
      <c r="E10" s="185"/>
      <c r="F10" s="185"/>
      <c r="G10" s="78" t="s">
        <v>88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s="16" customFormat="1" x14ac:dyDescent="0.2">
      <c r="A11" s="73"/>
      <c r="B11" s="183">
        <f>YT_ALL!B11</f>
        <v>40543</v>
      </c>
      <c r="C11" s="183">
        <f>YT_ALL!C11</f>
        <v>40908</v>
      </c>
      <c r="D11" s="183">
        <f>YT_ALL!D11</f>
        <v>41274</v>
      </c>
      <c r="E11" s="183">
        <f>YT_ALL!E11</f>
        <v>41639</v>
      </c>
      <c r="F11" s="183">
        <f>YT_ALL!F11</f>
        <v>42004</v>
      </c>
      <c r="G11" s="183">
        <f>YT_ALL!G11</f>
        <v>42308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225" customFormat="1" x14ac:dyDescent="0.2">
      <c r="A12" s="26" t="s">
        <v>139</v>
      </c>
      <c r="B12" s="179">
        <f t="shared" ref="B12:G12" si="1">SUM(B$13+ B$14)</f>
        <v>54.297859403909996</v>
      </c>
      <c r="C12" s="179">
        <f t="shared" si="1"/>
        <v>59.223625005140008</v>
      </c>
      <c r="D12" s="179">
        <f t="shared" si="1"/>
        <v>64.495253524459997</v>
      </c>
      <c r="E12" s="179">
        <f t="shared" si="1"/>
        <v>73.162302801240003</v>
      </c>
      <c r="F12" s="179">
        <f t="shared" si="1"/>
        <v>69.811891517989991</v>
      </c>
      <c r="G12" s="179">
        <f t="shared" si="1"/>
        <v>69.342423118189998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10" customFormat="1" x14ac:dyDescent="0.2">
      <c r="A13" s="151" t="str">
        <f>YT_ALL!A13</f>
        <v>Внутрішній борг</v>
      </c>
      <c r="B13" s="207">
        <f>YT_ALL!B13/1000000</f>
        <v>19.538225940210001</v>
      </c>
      <c r="C13" s="207">
        <f>YT_ALL!C13/1000000</f>
        <v>21.74900491835</v>
      </c>
      <c r="D13" s="207">
        <f>YT_ALL!D13/1000000</f>
        <v>25.836446091899997</v>
      </c>
      <c r="E13" s="207">
        <f>YT_ALL!E13/1000000</f>
        <v>35.542190100170004</v>
      </c>
      <c r="F13" s="207">
        <f>YT_ALL!F13/1000000</f>
        <v>31.002642687809999</v>
      </c>
      <c r="G13" s="207">
        <f>YT_ALL!G13/1000000</f>
        <v>22.955206989859999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9" s="110" customFormat="1" x14ac:dyDescent="0.2">
      <c r="A14" s="151" t="str">
        <f>YT_ALL!A14</f>
        <v>Зовнішній борг</v>
      </c>
      <c r="B14" s="207">
        <f>YT_ALL!B14/1000000</f>
        <v>34.759633463699998</v>
      </c>
      <c r="C14" s="207">
        <f>YT_ALL!C14/1000000</f>
        <v>37.474620086790004</v>
      </c>
      <c r="D14" s="207">
        <f>YT_ALL!D14/1000000</f>
        <v>38.658807432559996</v>
      </c>
      <c r="E14" s="207">
        <f>YT_ALL!E14/1000000</f>
        <v>37.620112701070006</v>
      </c>
      <c r="F14" s="207">
        <f>YT_ALL!F14/1000000</f>
        <v>38.809248830179996</v>
      </c>
      <c r="G14" s="207">
        <f>YT_ALL!G14/1000000</f>
        <v>46.387216128330003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s="115" customFormat="1" x14ac:dyDescent="0.2">
      <c r="G16" s="78" t="s">
        <v>171</v>
      </c>
    </row>
    <row r="17" spans="1:19" s="16" customFormat="1" x14ac:dyDescent="0.2">
      <c r="A17" s="73"/>
      <c r="B17" s="183">
        <f>YT_ALL!B17</f>
        <v>40543</v>
      </c>
      <c r="C17" s="183">
        <f>YT_ALL!C17</f>
        <v>40908</v>
      </c>
      <c r="D17" s="183">
        <f>YT_ALL!D17</f>
        <v>41274</v>
      </c>
      <c r="E17" s="183">
        <f>YT_ALL!E17</f>
        <v>41639</v>
      </c>
      <c r="F17" s="183">
        <f>YT_ALL!F17</f>
        <v>42004</v>
      </c>
      <c r="G17" s="183">
        <f>YT_ALL!G17</f>
        <v>42308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s="225" customFormat="1" x14ac:dyDescent="0.2">
      <c r="A18" s="26" t="s">
        <v>139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10" customFormat="1" x14ac:dyDescent="0.2">
      <c r="A19" s="151" t="str">
        <f>YT_ALL!A19</f>
        <v>Внутрішній борг</v>
      </c>
      <c r="B19" s="89">
        <f>YT_ALL!B19</f>
        <v>0.35983399999999999</v>
      </c>
      <c r="C19" s="89">
        <f>YT_ALL!C19</f>
        <v>0.36723499999999998</v>
      </c>
      <c r="D19" s="89">
        <f>YT_ALL!D19</f>
        <v>0.40059499999999998</v>
      </c>
      <c r="E19" s="89">
        <f>YT_ALL!E19</f>
        <v>0.48579899999999998</v>
      </c>
      <c r="F19" s="89">
        <f>YT_ALL!F19</f>
        <v>0.44408799999999998</v>
      </c>
      <c r="G19" s="89">
        <f>YT_ALL!G19</f>
        <v>0.33104099999999997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9" s="110" customFormat="1" x14ac:dyDescent="0.2">
      <c r="A20" s="151" t="str">
        <f>YT_ALL!A20</f>
        <v>Зовнішній борг</v>
      </c>
      <c r="B20" s="89">
        <f>YT_ALL!B20</f>
        <v>0.64016600000000001</v>
      </c>
      <c r="C20" s="89">
        <f>YT_ALL!C20</f>
        <v>0.63276500000000002</v>
      </c>
      <c r="D20" s="89">
        <f>YT_ALL!D20</f>
        <v>0.59940499999999997</v>
      </c>
      <c r="E20" s="89">
        <f>YT_ALL!E20</f>
        <v>0.51420100000000002</v>
      </c>
      <c r="F20" s="89">
        <f>YT_ALL!F20</f>
        <v>0.55591199999999996</v>
      </c>
      <c r="G20" s="89">
        <f>YT_ALL!G20</f>
        <v>0.66895899999999997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9" x14ac:dyDescent="0.2">
      <c r="A21" s="66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115" customFormat="1" x14ac:dyDescent="0.2"/>
    <row r="26" spans="1:19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169" bestFit="1" customWidth="1"/>
    <col min="2" max="7" width="11.7109375" style="169" customWidth="1"/>
    <col min="8" max="16384" width="9.140625" style="169"/>
  </cols>
  <sheetData>
    <row r="2" spans="1:19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4" spans="1:19" s="134" customFormat="1" x14ac:dyDescent="0.2">
      <c r="G4" s="78" t="s">
        <v>91</v>
      </c>
    </row>
    <row r="5" spans="1:19" s="142" customFormat="1" x14ac:dyDescent="0.2">
      <c r="A5" s="23"/>
      <c r="B5" s="183">
        <f>YT_ALL!B5</f>
        <v>40543</v>
      </c>
      <c r="C5" s="183">
        <f>YT_ALL!C5</f>
        <v>40908</v>
      </c>
      <c r="D5" s="183">
        <f>YT_ALL!D5</f>
        <v>41274</v>
      </c>
      <c r="E5" s="183">
        <f>YT_ALL!E5</f>
        <v>41639</v>
      </c>
      <c r="F5" s="183">
        <f>YT_ALL!F5</f>
        <v>42004</v>
      </c>
      <c r="G5" s="183">
        <f>YT_ALL!G5</f>
        <v>42308</v>
      </c>
    </row>
    <row r="6" spans="1:19" s="158" customFormat="1" x14ac:dyDescent="0.2">
      <c r="A6" s="26" t="s">
        <v>139</v>
      </c>
      <c r="B6" s="179">
        <f t="shared" ref="B6:G6" si="0">SUM(B$7+ B$8)</f>
        <v>432.30326721387001</v>
      </c>
      <c r="C6" s="179">
        <f t="shared" si="0"/>
        <v>473.18491906534001</v>
      </c>
      <c r="D6" s="179">
        <f t="shared" si="0"/>
        <v>515.51056141893002</v>
      </c>
      <c r="E6" s="179">
        <f t="shared" si="0"/>
        <v>584.78628628841</v>
      </c>
      <c r="F6" s="179">
        <f t="shared" si="0"/>
        <v>1100.83272086135</v>
      </c>
      <c r="G6" s="179">
        <f t="shared" si="0"/>
        <v>1588.2178189628501</v>
      </c>
    </row>
    <row r="7" spans="1:19" s="244" customFormat="1" x14ac:dyDescent="0.2">
      <c r="A7" s="151" t="str">
        <f>YK_ALL!A7</f>
        <v>Державний борг</v>
      </c>
      <c r="B7" s="207">
        <f>YK_ALL!B7/1000000</f>
        <v>323.47541506859</v>
      </c>
      <c r="C7" s="207">
        <f>YK_ALL!C7/1000000</f>
        <v>357.27386718598001</v>
      </c>
      <c r="D7" s="207">
        <f>YK_ALL!D7/1000000</f>
        <v>399.21823411787</v>
      </c>
      <c r="E7" s="207">
        <f>YK_ALL!E7/1000000</f>
        <v>480.21862943662001</v>
      </c>
      <c r="F7" s="207">
        <f>YK_ALL!F7/1000000</f>
        <v>947.03046914464994</v>
      </c>
      <c r="G7" s="207">
        <f>YK_ALL!G7/1000000</f>
        <v>1312.3534091542301</v>
      </c>
    </row>
    <row r="8" spans="1:19" s="244" customFormat="1" x14ac:dyDescent="0.2">
      <c r="A8" s="151" t="str">
        <f>YK_ALL!A8</f>
        <v>Гарантований державою борг</v>
      </c>
      <c r="B8" s="207">
        <f>YK_ALL!B8/1000000</f>
        <v>108.82785214528</v>
      </c>
      <c r="C8" s="207">
        <f>YK_ALL!C8/1000000</f>
        <v>115.91105187936</v>
      </c>
      <c r="D8" s="207">
        <f>YK_ALL!D8/1000000</f>
        <v>116.29232730106001</v>
      </c>
      <c r="E8" s="207">
        <f>YK_ALL!E8/1000000</f>
        <v>104.56765685178999</v>
      </c>
      <c r="F8" s="207">
        <f>YK_ALL!F8/1000000</f>
        <v>153.8022517167</v>
      </c>
      <c r="G8" s="207">
        <f>YK_ALL!G8/1000000</f>
        <v>275.86440980862</v>
      </c>
    </row>
    <row r="9" spans="1:19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85"/>
      <c r="C10" s="185"/>
      <c r="D10" s="185"/>
      <c r="E10" s="185"/>
      <c r="F10" s="185"/>
      <c r="G10" s="78" t="s">
        <v>88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s="16" customFormat="1" x14ac:dyDescent="0.2">
      <c r="A11" s="73"/>
      <c r="B11" s="183">
        <f>YT_ALL!B11</f>
        <v>40543</v>
      </c>
      <c r="C11" s="183">
        <f>YT_ALL!C11</f>
        <v>40908</v>
      </c>
      <c r="D11" s="183">
        <f>YT_ALL!D11</f>
        <v>41274</v>
      </c>
      <c r="E11" s="183">
        <f>YT_ALL!E11</f>
        <v>41639</v>
      </c>
      <c r="F11" s="183">
        <f>YT_ALL!F11</f>
        <v>42004</v>
      </c>
      <c r="G11" s="183">
        <f>YT_ALL!G11</f>
        <v>42308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225" customFormat="1" x14ac:dyDescent="0.2">
      <c r="A12" s="26" t="s">
        <v>139</v>
      </c>
      <c r="B12" s="179">
        <f t="shared" ref="B12:G12" si="1">SUM(B$13+ B$14)</f>
        <v>54.297859403910003</v>
      </c>
      <c r="C12" s="179">
        <f t="shared" si="1"/>
        <v>59.223625005139994</v>
      </c>
      <c r="D12" s="179">
        <f t="shared" si="1"/>
        <v>64.495253524459997</v>
      </c>
      <c r="E12" s="179">
        <f t="shared" si="1"/>
        <v>73.162302801240003</v>
      </c>
      <c r="F12" s="179">
        <f t="shared" si="1"/>
        <v>69.811891517990006</v>
      </c>
      <c r="G12" s="179">
        <f t="shared" si="1"/>
        <v>69.342423118189998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10" customFormat="1" x14ac:dyDescent="0.2">
      <c r="A13" s="151" t="str">
        <f>YK_ALL!A13</f>
        <v>Державний борг</v>
      </c>
      <c r="B13" s="207">
        <f>YK_ALL!B13/1000000</f>
        <v>40.628937923950005</v>
      </c>
      <c r="C13" s="207">
        <f>YK_ALL!C13/1000000</f>
        <v>44.716246612729996</v>
      </c>
      <c r="D13" s="207">
        <f>YK_ALL!D13/1000000</f>
        <v>49.945981999040001</v>
      </c>
      <c r="E13" s="207">
        <f>YK_ALL!E13/1000000</f>
        <v>60.079898590879999</v>
      </c>
      <c r="F13" s="207">
        <f>YK_ALL!F13/1000000</f>
        <v>60.058160629950002</v>
      </c>
      <c r="G13" s="207">
        <f>YK_ALL!G13/1000000</f>
        <v>57.298038273869999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9" s="110" customFormat="1" x14ac:dyDescent="0.2">
      <c r="A14" s="151" t="str">
        <f>YK_ALL!A14</f>
        <v>Гарантований державою борг</v>
      </c>
      <c r="B14" s="207">
        <f>YK_ALL!B14/1000000</f>
        <v>13.66892147996</v>
      </c>
      <c r="C14" s="207">
        <f>YK_ALL!C14/1000000</f>
        <v>14.507378392410001</v>
      </c>
      <c r="D14" s="207">
        <f>YK_ALL!D14/1000000</f>
        <v>14.54927152542</v>
      </c>
      <c r="E14" s="207">
        <f>YK_ALL!E14/1000000</f>
        <v>13.08240421036</v>
      </c>
      <c r="F14" s="207">
        <f>YK_ALL!F14/1000000</f>
        <v>9.7537308880399998</v>
      </c>
      <c r="G14" s="207">
        <f>YK_ALL!G14/1000000</f>
        <v>12.04438484432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s="115" customFormat="1" x14ac:dyDescent="0.2">
      <c r="G16" s="78" t="s">
        <v>171</v>
      </c>
    </row>
    <row r="17" spans="1:19" s="16" customFormat="1" x14ac:dyDescent="0.2">
      <c r="A17" s="73"/>
      <c r="B17" s="183">
        <f>YT_ALL!B17</f>
        <v>40543</v>
      </c>
      <c r="C17" s="183">
        <f>YT_ALL!C17</f>
        <v>40908</v>
      </c>
      <c r="D17" s="183">
        <f>YT_ALL!D17</f>
        <v>41274</v>
      </c>
      <c r="E17" s="183">
        <f>YT_ALL!E17</f>
        <v>41639</v>
      </c>
      <c r="F17" s="183">
        <f>YT_ALL!F17</f>
        <v>42004</v>
      </c>
      <c r="G17" s="183">
        <f>YT_ALL!G17</f>
        <v>42308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s="225" customFormat="1" x14ac:dyDescent="0.2">
      <c r="A18" s="26" t="s">
        <v>139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10" customFormat="1" x14ac:dyDescent="0.2">
      <c r="A19" s="151" t="str">
        <f>YK_ALL!A19</f>
        <v>Державний борг</v>
      </c>
      <c r="B19" s="89">
        <f>YK_ALL!B19</f>
        <v>0.74826000000000004</v>
      </c>
      <c r="C19" s="89">
        <f>YK_ALL!C19</f>
        <v>0.75504099999999996</v>
      </c>
      <c r="D19" s="89">
        <f>YK_ALL!D19</f>
        <v>0.77441300000000002</v>
      </c>
      <c r="E19" s="89">
        <f>YK_ALL!E19</f>
        <v>0.821187</v>
      </c>
      <c r="F19" s="89">
        <f>YK_ALL!F19</f>
        <v>0.860286</v>
      </c>
      <c r="G19" s="89">
        <f>YK_ALL!G19</f>
        <v>0.82630599999999998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9" s="110" customFormat="1" x14ac:dyDescent="0.2">
      <c r="A20" s="151" t="str">
        <f>YK_ALL!A20</f>
        <v>Гарантований державою борг</v>
      </c>
      <c r="B20" s="89">
        <f>YK_ALL!B20</f>
        <v>0.25174000000000002</v>
      </c>
      <c r="C20" s="89">
        <f>YK_ALL!C20</f>
        <v>0.24495900000000001</v>
      </c>
      <c r="D20" s="89">
        <f>YK_ALL!D20</f>
        <v>0.22558700000000001</v>
      </c>
      <c r="E20" s="89">
        <f>YK_ALL!E20</f>
        <v>0.178813</v>
      </c>
      <c r="F20" s="89">
        <f>YK_ALL!F20</f>
        <v>0.139714</v>
      </c>
      <c r="G20" s="89">
        <f>YK_ALL!G20</f>
        <v>0.17369399999999999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9" x14ac:dyDescent="0.2">
      <c r="A21" s="66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115" customFormat="1" x14ac:dyDescent="0.2"/>
    <row r="26" spans="1:19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169" bestFit="1" customWidth="1"/>
    <col min="2" max="3" width="13.5703125" style="169" bestFit="1" customWidth="1"/>
    <col min="4" max="4" width="14" style="169" bestFit="1" customWidth="1"/>
    <col min="5" max="7" width="14.5703125" style="169" bestFit="1" customWidth="1"/>
    <col min="8" max="16384" width="9.140625" style="169"/>
  </cols>
  <sheetData>
    <row r="2" spans="1:19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G4" s="78" t="s">
        <v>181</v>
      </c>
    </row>
    <row r="5" spans="1:19" s="142" customFormat="1" x14ac:dyDescent="0.2">
      <c r="A5" s="148"/>
      <c r="B5" s="183">
        <v>40543</v>
      </c>
      <c r="C5" s="183">
        <v>40908</v>
      </c>
      <c r="D5" s="183">
        <v>41274</v>
      </c>
      <c r="E5" s="183">
        <v>41639</v>
      </c>
      <c r="F5" s="183">
        <v>42004</v>
      </c>
      <c r="G5" s="183">
        <v>42308</v>
      </c>
    </row>
    <row r="6" spans="1:19" s="158" customFormat="1" x14ac:dyDescent="0.2">
      <c r="A6" s="26" t="s">
        <v>139</v>
      </c>
      <c r="B6" s="179">
        <f t="shared" ref="B6:G6" si="0">SUM(B$7+ B$8)</f>
        <v>432303267.21386999</v>
      </c>
      <c r="C6" s="179">
        <f t="shared" si="0"/>
        <v>473184919.06534004</v>
      </c>
      <c r="D6" s="179">
        <f t="shared" si="0"/>
        <v>515510561.41892999</v>
      </c>
      <c r="E6" s="179">
        <f t="shared" si="0"/>
        <v>584786286.28840995</v>
      </c>
      <c r="F6" s="179">
        <f t="shared" si="0"/>
        <v>1100832720.8613501</v>
      </c>
      <c r="G6" s="179">
        <f t="shared" si="0"/>
        <v>1588217818.9628501</v>
      </c>
    </row>
    <row r="7" spans="1:19" s="244" customFormat="1" x14ac:dyDescent="0.2">
      <c r="A7" s="82" t="s">
        <v>65</v>
      </c>
      <c r="B7" s="207">
        <v>323475415.06858999</v>
      </c>
      <c r="C7" s="207">
        <v>357273867.18598002</v>
      </c>
      <c r="D7" s="207">
        <v>399218234.11786997</v>
      </c>
      <c r="E7" s="207">
        <v>480218629.43662</v>
      </c>
      <c r="F7" s="207">
        <v>947030469.14464998</v>
      </c>
      <c r="G7" s="207">
        <v>1312353409.1542301</v>
      </c>
    </row>
    <row r="8" spans="1:19" s="244" customFormat="1" x14ac:dyDescent="0.2">
      <c r="A8" s="82" t="s">
        <v>14</v>
      </c>
      <c r="B8" s="207">
        <v>108827852.14528</v>
      </c>
      <c r="C8" s="207">
        <v>115911051.87936001</v>
      </c>
      <c r="D8" s="207">
        <v>116292327.30106001</v>
      </c>
      <c r="E8" s="207">
        <v>104567656.85179</v>
      </c>
      <c r="F8" s="207">
        <v>153802251.71669999</v>
      </c>
      <c r="G8" s="207">
        <v>275864409.80861998</v>
      </c>
    </row>
    <row r="9" spans="1:19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85"/>
      <c r="C10" s="185"/>
      <c r="D10" s="185"/>
      <c r="E10" s="185"/>
      <c r="F10" s="185"/>
      <c r="G10" s="78" t="s">
        <v>47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s="16" customFormat="1" x14ac:dyDescent="0.2">
      <c r="A11" s="148"/>
      <c r="B11" s="183">
        <v>40543</v>
      </c>
      <c r="C11" s="183">
        <v>40908</v>
      </c>
      <c r="D11" s="183">
        <v>41274</v>
      </c>
      <c r="E11" s="183">
        <v>41639</v>
      </c>
      <c r="F11" s="183">
        <v>42004</v>
      </c>
      <c r="G11" s="183">
        <v>42308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225" customFormat="1" x14ac:dyDescent="0.2">
      <c r="A12" s="26" t="s">
        <v>139</v>
      </c>
      <c r="B12" s="179">
        <f t="shared" ref="B12:G12" si="1">SUM(B$13+ B$14)</f>
        <v>54297859.403910004</v>
      </c>
      <c r="C12" s="179">
        <f t="shared" si="1"/>
        <v>59223625.005139999</v>
      </c>
      <c r="D12" s="179">
        <f t="shared" si="1"/>
        <v>64495253.524460003</v>
      </c>
      <c r="E12" s="179">
        <f t="shared" si="1"/>
        <v>73162302.801239997</v>
      </c>
      <c r="F12" s="179">
        <f t="shared" si="1"/>
        <v>69811891.517990008</v>
      </c>
      <c r="G12" s="179">
        <f t="shared" si="1"/>
        <v>69342423.118189991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10" customFormat="1" x14ac:dyDescent="0.2">
      <c r="A13" s="82" t="s">
        <v>65</v>
      </c>
      <c r="B13" s="130">
        <v>40628937.923950002</v>
      </c>
      <c r="C13" s="130">
        <v>44716246.612729996</v>
      </c>
      <c r="D13" s="130">
        <v>49945981.99904</v>
      </c>
      <c r="E13" s="130">
        <v>60079898.590879999</v>
      </c>
      <c r="F13" s="130">
        <v>60058160.629950002</v>
      </c>
      <c r="G13" s="130">
        <v>57298038.273869999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9" s="110" customFormat="1" x14ac:dyDescent="0.2">
      <c r="A14" s="82" t="s">
        <v>14</v>
      </c>
      <c r="B14" s="130">
        <v>13668921.47996</v>
      </c>
      <c r="C14" s="130">
        <v>14507378.392410001</v>
      </c>
      <c r="D14" s="130">
        <v>14549271.525420001</v>
      </c>
      <c r="E14" s="130">
        <v>13082404.21036</v>
      </c>
      <c r="F14" s="130">
        <v>9753730.8880400006</v>
      </c>
      <c r="G14" s="130">
        <v>12044384.844319999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s="115" customFormat="1" x14ac:dyDescent="0.2">
      <c r="G16" s="78" t="s">
        <v>171</v>
      </c>
    </row>
    <row r="17" spans="1:19" s="16" customFormat="1" x14ac:dyDescent="0.2">
      <c r="A17" s="148"/>
      <c r="B17" s="183">
        <v>40543</v>
      </c>
      <c r="C17" s="183">
        <v>40908</v>
      </c>
      <c r="D17" s="183">
        <v>41274</v>
      </c>
      <c r="E17" s="183">
        <v>41639</v>
      </c>
      <c r="F17" s="183">
        <v>42004</v>
      </c>
      <c r="G17" s="183">
        <v>42308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s="225" customFormat="1" x14ac:dyDescent="0.2">
      <c r="A18" s="26" t="s">
        <v>139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10" customFormat="1" x14ac:dyDescent="0.2">
      <c r="A19" s="82" t="s">
        <v>65</v>
      </c>
      <c r="B19" s="203">
        <v>0.74826000000000004</v>
      </c>
      <c r="C19" s="203">
        <v>0.75504099999999996</v>
      </c>
      <c r="D19" s="203">
        <v>0.77441300000000002</v>
      </c>
      <c r="E19" s="203">
        <v>0.821187</v>
      </c>
      <c r="F19" s="203">
        <v>0.860286</v>
      </c>
      <c r="G19" s="203">
        <v>0.82630599999999998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9" s="110" customFormat="1" x14ac:dyDescent="0.2">
      <c r="A20" s="82" t="s">
        <v>14</v>
      </c>
      <c r="B20" s="203">
        <v>0.25174000000000002</v>
      </c>
      <c r="C20" s="203">
        <v>0.24495900000000001</v>
      </c>
      <c r="D20" s="203">
        <v>0.22558700000000001</v>
      </c>
      <c r="E20" s="203">
        <v>0.178813</v>
      </c>
      <c r="F20" s="203">
        <v>0.139714</v>
      </c>
      <c r="G20" s="203">
        <v>0.17369399999999999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9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115" customFormat="1" x14ac:dyDescent="0.2"/>
    <row r="26" spans="1:19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R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69" customWidth="1"/>
    <col min="2" max="5" width="16.28515625" style="149" bestFit="1" customWidth="1"/>
    <col min="6" max="7" width="18.140625" style="149" bestFit="1" customWidth="1"/>
    <col min="8" max="16384" width="9.140625" style="169"/>
  </cols>
  <sheetData>
    <row r="2" spans="1:18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x14ac:dyDescent="0.2">
      <c r="A3" s="200"/>
    </row>
    <row r="4" spans="1:18" s="134" customFormat="1" x14ac:dyDescent="0.2">
      <c r="B4" s="125"/>
      <c r="C4" s="125"/>
      <c r="D4" s="125"/>
      <c r="E4" s="125"/>
      <c r="F4" s="125"/>
      <c r="G4" s="125" t="s">
        <v>181</v>
      </c>
    </row>
    <row r="5" spans="1:18" s="142" customFormat="1" x14ac:dyDescent="0.2">
      <c r="A5" s="148"/>
      <c r="B5" s="183">
        <v>40543</v>
      </c>
      <c r="C5" s="183">
        <v>40908</v>
      </c>
      <c r="D5" s="183">
        <v>41274</v>
      </c>
      <c r="E5" s="183">
        <v>41639</v>
      </c>
      <c r="F5" s="183">
        <v>42004</v>
      </c>
      <c r="G5" s="183">
        <v>42308</v>
      </c>
    </row>
    <row r="6" spans="1:18" s="158" customFormat="1" ht="31.5" x14ac:dyDescent="0.2">
      <c r="A6" s="25" t="s">
        <v>139</v>
      </c>
      <c r="B6" s="121">
        <f t="shared" ref="B6:F6" si="0">B$7+B$66</f>
        <v>432303267.21386999</v>
      </c>
      <c r="C6" s="121">
        <f t="shared" si="0"/>
        <v>473184919.06534004</v>
      </c>
      <c r="D6" s="121">
        <f t="shared" si="0"/>
        <v>515510561.41892993</v>
      </c>
      <c r="E6" s="121">
        <f t="shared" si="0"/>
        <v>584786286.28840995</v>
      </c>
      <c r="F6" s="121">
        <f t="shared" si="0"/>
        <v>1100832720.8613501</v>
      </c>
      <c r="G6" s="121">
        <v>1588217818.9628501</v>
      </c>
    </row>
    <row r="7" spans="1:18" s="197" customFormat="1" ht="15" x14ac:dyDescent="0.2">
      <c r="A7" s="288" t="s">
        <v>65</v>
      </c>
      <c r="B7" s="289">
        <f t="shared" ref="B7:G7" si="1">B$8+B$33</f>
        <v>323475415.06858999</v>
      </c>
      <c r="C7" s="289">
        <f t="shared" si="1"/>
        <v>357273867.18598002</v>
      </c>
      <c r="D7" s="289">
        <f t="shared" si="1"/>
        <v>399218234.11786997</v>
      </c>
      <c r="E7" s="289">
        <f t="shared" si="1"/>
        <v>480218629.43662</v>
      </c>
      <c r="F7" s="289">
        <f t="shared" si="1"/>
        <v>947030469.1446501</v>
      </c>
      <c r="G7" s="289">
        <f t="shared" si="1"/>
        <v>1312353409.1542299</v>
      </c>
    </row>
    <row r="8" spans="1:18" s="96" customFormat="1" ht="15" outlineLevel="1" x14ac:dyDescent="0.2">
      <c r="A8" s="290" t="s">
        <v>49</v>
      </c>
      <c r="B8" s="291">
        <f t="shared" ref="B8:G8" si="2">B$9+B$31</f>
        <v>141662098.0625</v>
      </c>
      <c r="C8" s="291">
        <f t="shared" si="2"/>
        <v>161467006.26482001</v>
      </c>
      <c r="D8" s="291">
        <f t="shared" si="2"/>
        <v>190299297.70603999</v>
      </c>
      <c r="E8" s="291">
        <f t="shared" si="2"/>
        <v>256959575.65805998</v>
      </c>
      <c r="F8" s="291">
        <f t="shared" si="2"/>
        <v>461003622.80239004</v>
      </c>
      <c r="G8" s="291">
        <f t="shared" si="2"/>
        <v>500306261.66295999</v>
      </c>
    </row>
    <row r="9" spans="1:18" s="119" customFormat="1" ht="25.5" outlineLevel="2" collapsed="1" x14ac:dyDescent="0.2">
      <c r="A9" s="249" t="s">
        <v>173</v>
      </c>
      <c r="B9" s="276">
        <f t="shared" ref="B9:F9" si="3">SUM(B$10:B$30)</f>
        <v>138355785</v>
      </c>
      <c r="C9" s="276">
        <f t="shared" si="3"/>
        <v>158292945.72480002</v>
      </c>
      <c r="D9" s="276">
        <f t="shared" si="3"/>
        <v>187257489.68849999</v>
      </c>
      <c r="E9" s="276">
        <f t="shared" si="3"/>
        <v>254050020.16299999</v>
      </c>
      <c r="F9" s="276">
        <f t="shared" si="3"/>
        <v>458226319.82981002</v>
      </c>
      <c r="G9" s="276">
        <v>497628148.08223999</v>
      </c>
    </row>
    <row r="10" spans="1:18" s="244" customFormat="1" hidden="1" outlineLevel="3" x14ac:dyDescent="0.2">
      <c r="A10" s="250" t="s">
        <v>2</v>
      </c>
      <c r="B10" s="207">
        <v>0</v>
      </c>
      <c r="C10" s="207">
        <v>0</v>
      </c>
      <c r="D10" s="207">
        <v>826232.41350000002</v>
      </c>
      <c r="E10" s="207">
        <v>1598600</v>
      </c>
      <c r="F10" s="207">
        <v>88426</v>
      </c>
      <c r="G10" s="207">
        <v>98075</v>
      </c>
    </row>
    <row r="11" spans="1:18" hidden="1" outlineLevel="3" x14ac:dyDescent="0.2">
      <c r="A11" s="251" t="s">
        <v>52</v>
      </c>
      <c r="B11" s="129">
        <v>0</v>
      </c>
      <c r="C11" s="129">
        <v>0</v>
      </c>
      <c r="D11" s="129">
        <v>0</v>
      </c>
      <c r="E11" s="129">
        <v>2360977.7949999999</v>
      </c>
      <c r="F11" s="129">
        <v>0</v>
      </c>
      <c r="G11" s="129">
        <v>0</v>
      </c>
      <c r="H11" s="185"/>
      <c r="I11" s="185"/>
      <c r="J11" s="185"/>
      <c r="K11" s="185"/>
      <c r="L11" s="185"/>
      <c r="M11" s="185"/>
      <c r="N11" s="185"/>
      <c r="O11" s="185"/>
      <c r="P11" s="185"/>
    </row>
    <row r="12" spans="1:18" hidden="1" outlineLevel="3" x14ac:dyDescent="0.2">
      <c r="A12" s="251" t="s">
        <v>133</v>
      </c>
      <c r="B12" s="129">
        <v>13312189</v>
      </c>
      <c r="C12" s="129">
        <v>15412189</v>
      </c>
      <c r="D12" s="129">
        <v>15412189</v>
      </c>
      <c r="E12" s="129">
        <v>15742189</v>
      </c>
      <c r="F12" s="129">
        <v>50254465</v>
      </c>
      <c r="G12" s="129">
        <v>60558463</v>
      </c>
      <c r="H12" s="185"/>
      <c r="I12" s="185"/>
      <c r="J12" s="185"/>
      <c r="K12" s="185"/>
      <c r="L12" s="185"/>
      <c r="M12" s="185"/>
      <c r="N12" s="185"/>
      <c r="O12" s="185"/>
      <c r="P12" s="185"/>
    </row>
    <row r="13" spans="1:18" hidden="1" outlineLevel="3" x14ac:dyDescent="0.2">
      <c r="A13" s="251" t="s">
        <v>178</v>
      </c>
      <c r="B13" s="129">
        <v>3849981</v>
      </c>
      <c r="C13" s="129">
        <v>3849981</v>
      </c>
      <c r="D13" s="129">
        <v>3849981</v>
      </c>
      <c r="E13" s="129">
        <v>3849981</v>
      </c>
      <c r="F13" s="129">
        <v>3849981</v>
      </c>
      <c r="G13" s="129">
        <v>24382981</v>
      </c>
      <c r="H13" s="185"/>
      <c r="I13" s="185"/>
      <c r="J13" s="185"/>
      <c r="K13" s="185"/>
      <c r="L13" s="185"/>
      <c r="M13" s="185"/>
      <c r="N13" s="185"/>
      <c r="O13" s="185"/>
      <c r="P13" s="185"/>
    </row>
    <row r="14" spans="1:18" hidden="1" outlineLevel="3" x14ac:dyDescent="0.2">
      <c r="A14" s="251" t="s">
        <v>29</v>
      </c>
      <c r="B14" s="129">
        <v>10127341</v>
      </c>
      <c r="C14" s="129">
        <v>4628753.0952000003</v>
      </c>
      <c r="D14" s="129">
        <v>14392811.129000001</v>
      </c>
      <c r="E14" s="129">
        <v>2958716.8</v>
      </c>
      <c r="F14" s="129">
        <v>7337889.4800000004</v>
      </c>
      <c r="G14" s="129">
        <v>10882713.95283</v>
      </c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8" hidden="1" outlineLevel="3" x14ac:dyDescent="0.2">
      <c r="A15" s="251" t="s">
        <v>34</v>
      </c>
      <c r="B15" s="129">
        <v>1500000</v>
      </c>
      <c r="C15" s="129">
        <v>1500000</v>
      </c>
      <c r="D15" s="129">
        <v>1500000</v>
      </c>
      <c r="E15" s="129">
        <v>1500000</v>
      </c>
      <c r="F15" s="129">
        <v>1500000</v>
      </c>
      <c r="G15" s="129">
        <v>1500000</v>
      </c>
      <c r="H15" s="185"/>
      <c r="I15" s="185"/>
      <c r="J15" s="185"/>
      <c r="K15" s="185"/>
      <c r="L15" s="185"/>
      <c r="M15" s="185"/>
      <c r="N15" s="185"/>
      <c r="O15" s="185"/>
      <c r="P15" s="185"/>
    </row>
    <row r="16" spans="1:18" hidden="1" outlineLevel="3" x14ac:dyDescent="0.2">
      <c r="A16" s="251" t="s">
        <v>79</v>
      </c>
      <c r="B16" s="129">
        <v>0</v>
      </c>
      <c r="C16" s="129">
        <v>0</v>
      </c>
      <c r="D16" s="129">
        <v>0</v>
      </c>
      <c r="E16" s="129">
        <v>0</v>
      </c>
      <c r="F16" s="129">
        <v>2617630</v>
      </c>
      <c r="G16" s="129">
        <v>2617630</v>
      </c>
      <c r="H16" s="185"/>
      <c r="I16" s="185"/>
      <c r="J16" s="185"/>
      <c r="K16" s="185"/>
      <c r="L16" s="185"/>
      <c r="M16" s="185"/>
      <c r="N16" s="185"/>
      <c r="O16" s="185"/>
      <c r="P16" s="185"/>
    </row>
    <row r="17" spans="1:16" hidden="1" outlineLevel="3" x14ac:dyDescent="0.2">
      <c r="A17" s="251" t="s">
        <v>125</v>
      </c>
      <c r="B17" s="129">
        <v>0</v>
      </c>
      <c r="C17" s="129">
        <v>0</v>
      </c>
      <c r="D17" s="129">
        <v>0</v>
      </c>
      <c r="E17" s="129">
        <v>0</v>
      </c>
      <c r="F17" s="129">
        <v>3250000</v>
      </c>
      <c r="G17" s="129">
        <v>3250000</v>
      </c>
      <c r="H17" s="185"/>
      <c r="I17" s="185"/>
      <c r="J17" s="185"/>
      <c r="K17" s="185"/>
      <c r="L17" s="185"/>
      <c r="M17" s="185"/>
      <c r="N17" s="185"/>
      <c r="O17" s="185"/>
      <c r="P17" s="185"/>
    </row>
    <row r="18" spans="1:16" hidden="1" outlineLevel="3" x14ac:dyDescent="0.2">
      <c r="A18" s="251" t="s">
        <v>174</v>
      </c>
      <c r="B18" s="129">
        <v>0</v>
      </c>
      <c r="C18" s="129">
        <v>0</v>
      </c>
      <c r="D18" s="129">
        <v>0</v>
      </c>
      <c r="E18" s="129">
        <v>0</v>
      </c>
      <c r="F18" s="129">
        <v>15848840</v>
      </c>
      <c r="G18" s="129">
        <v>15848840</v>
      </c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6" hidden="1" outlineLevel="3" x14ac:dyDescent="0.2">
      <c r="A19" s="251" t="s">
        <v>157</v>
      </c>
      <c r="B19" s="129">
        <v>2800000</v>
      </c>
      <c r="C19" s="129">
        <v>2100000</v>
      </c>
      <c r="D19" s="129">
        <v>5709035.8229999999</v>
      </c>
      <c r="E19" s="129">
        <v>2803424.855</v>
      </c>
      <c r="F19" s="129">
        <v>769316.32</v>
      </c>
      <c r="G19" s="129">
        <v>1001362.24</v>
      </c>
      <c r="H19" s="185"/>
      <c r="I19" s="185"/>
      <c r="J19" s="185"/>
      <c r="K19" s="185"/>
      <c r="L19" s="185"/>
      <c r="M19" s="185"/>
      <c r="N19" s="185"/>
      <c r="O19" s="185"/>
      <c r="P19" s="185"/>
    </row>
    <row r="20" spans="1:16" hidden="1" outlineLevel="3" x14ac:dyDescent="0.2">
      <c r="A20" s="251" t="s">
        <v>190</v>
      </c>
      <c r="B20" s="129">
        <v>4478188</v>
      </c>
      <c r="C20" s="129">
        <v>6544268</v>
      </c>
      <c r="D20" s="129">
        <v>11078361.602</v>
      </c>
      <c r="E20" s="129">
        <v>20370806.241</v>
      </c>
      <c r="F20" s="129">
        <v>40907373.574390002</v>
      </c>
      <c r="G20" s="129">
        <v>21901568.879999999</v>
      </c>
      <c r="H20" s="185"/>
      <c r="I20" s="185"/>
      <c r="J20" s="185"/>
      <c r="K20" s="185"/>
      <c r="L20" s="185"/>
      <c r="M20" s="185"/>
      <c r="N20" s="185"/>
      <c r="O20" s="185"/>
      <c r="P20" s="185"/>
    </row>
    <row r="21" spans="1:16" hidden="1" outlineLevel="3" x14ac:dyDescent="0.2">
      <c r="A21" s="251" t="s">
        <v>57</v>
      </c>
      <c r="B21" s="129">
        <v>440000</v>
      </c>
      <c r="C21" s="129">
        <v>650000</v>
      </c>
      <c r="D21" s="129">
        <v>0</v>
      </c>
      <c r="E21" s="129">
        <v>0</v>
      </c>
      <c r="F21" s="129">
        <v>0</v>
      </c>
      <c r="G21" s="129">
        <v>0</v>
      </c>
      <c r="H21" s="185"/>
      <c r="I21" s="185"/>
      <c r="J21" s="185"/>
      <c r="K21" s="185"/>
      <c r="L21" s="185"/>
      <c r="M21" s="185"/>
      <c r="N21" s="185"/>
      <c r="O21" s="185"/>
      <c r="P21" s="185"/>
    </row>
    <row r="22" spans="1:16" hidden="1" outlineLevel="3" x14ac:dyDescent="0.2">
      <c r="A22" s="251" t="s">
        <v>44</v>
      </c>
      <c r="B22" s="129">
        <v>19477889</v>
      </c>
      <c r="C22" s="129">
        <v>28905564</v>
      </c>
      <c r="D22" s="129">
        <v>28454277.421</v>
      </c>
      <c r="E22" s="129">
        <v>34656496.490999997</v>
      </c>
      <c r="F22" s="129">
        <v>46585054.805569999</v>
      </c>
      <c r="G22" s="129">
        <v>42413118.840159997</v>
      </c>
      <c r="H22" s="185"/>
      <c r="I22" s="185"/>
      <c r="J22" s="185"/>
      <c r="K22" s="185"/>
      <c r="L22" s="185"/>
      <c r="M22" s="185"/>
      <c r="N22" s="185"/>
      <c r="O22" s="185"/>
      <c r="P22" s="185"/>
    </row>
    <row r="23" spans="1:16" hidden="1" outlineLevel="3" x14ac:dyDescent="0.2">
      <c r="A23" s="251" t="s">
        <v>85</v>
      </c>
      <c r="B23" s="129">
        <v>1598269</v>
      </c>
      <c r="C23" s="129">
        <v>1598269</v>
      </c>
      <c r="D23" s="129">
        <v>1598269</v>
      </c>
      <c r="E23" s="129">
        <v>6518164.7000000002</v>
      </c>
      <c r="F23" s="129">
        <v>2922182.86</v>
      </c>
      <c r="G23" s="129">
        <v>3669637.6</v>
      </c>
      <c r="H23" s="185"/>
      <c r="I23" s="185"/>
      <c r="J23" s="185"/>
      <c r="K23" s="185"/>
      <c r="L23" s="185"/>
      <c r="M23" s="185"/>
      <c r="N23" s="185"/>
      <c r="O23" s="185"/>
      <c r="P23" s="185"/>
    </row>
    <row r="24" spans="1:16" hidden="1" outlineLevel="3" x14ac:dyDescent="0.2">
      <c r="A24" s="251" t="s">
        <v>141</v>
      </c>
      <c r="B24" s="129">
        <v>28747331</v>
      </c>
      <c r="C24" s="129">
        <v>27440748.399999999</v>
      </c>
      <c r="D24" s="129">
        <v>32665693.300000001</v>
      </c>
      <c r="E24" s="129">
        <v>75317385.281000003</v>
      </c>
      <c r="F24" s="129">
        <v>131379772.78985</v>
      </c>
      <c r="G24" s="129">
        <v>159603369.56924999</v>
      </c>
      <c r="H24" s="185"/>
      <c r="I24" s="185"/>
      <c r="J24" s="185"/>
      <c r="K24" s="185"/>
      <c r="L24" s="185"/>
      <c r="M24" s="185"/>
      <c r="N24" s="185"/>
      <c r="O24" s="185"/>
      <c r="P24" s="185"/>
    </row>
    <row r="25" spans="1:16" hidden="1" outlineLevel="3" x14ac:dyDescent="0.2">
      <c r="A25" s="251" t="s">
        <v>146</v>
      </c>
      <c r="B25" s="129">
        <v>2866000</v>
      </c>
      <c r="C25" s="129">
        <v>2065224.6255999999</v>
      </c>
      <c r="D25" s="129">
        <v>0</v>
      </c>
      <c r="E25" s="129">
        <v>553790</v>
      </c>
      <c r="F25" s="129">
        <v>170000</v>
      </c>
      <c r="G25" s="129">
        <v>0</v>
      </c>
      <c r="H25" s="185"/>
      <c r="I25" s="185"/>
      <c r="J25" s="185"/>
      <c r="K25" s="185"/>
      <c r="L25" s="185"/>
      <c r="M25" s="185"/>
      <c r="N25" s="185"/>
      <c r="O25" s="185"/>
      <c r="P25" s="185"/>
    </row>
    <row r="26" spans="1:16" hidden="1" outlineLevel="3" x14ac:dyDescent="0.2">
      <c r="A26" s="251" t="s">
        <v>183</v>
      </c>
      <c r="B26" s="129">
        <v>3000000</v>
      </c>
      <c r="C26" s="129">
        <v>9500000</v>
      </c>
      <c r="D26" s="129">
        <v>9500000</v>
      </c>
      <c r="E26" s="129">
        <v>9500000</v>
      </c>
      <c r="F26" s="129">
        <v>27100000</v>
      </c>
      <c r="G26" s="129">
        <v>27100000</v>
      </c>
      <c r="H26" s="185"/>
      <c r="I26" s="185"/>
      <c r="J26" s="185"/>
      <c r="K26" s="185"/>
      <c r="L26" s="185"/>
      <c r="M26" s="185"/>
      <c r="N26" s="185"/>
      <c r="O26" s="185"/>
      <c r="P26" s="185"/>
    </row>
    <row r="27" spans="1:16" hidden="1" outlineLevel="3" x14ac:dyDescent="0.2">
      <c r="A27" s="251" t="s">
        <v>40</v>
      </c>
      <c r="B27" s="129">
        <v>15985000</v>
      </c>
      <c r="C27" s="129">
        <v>24539001</v>
      </c>
      <c r="D27" s="129">
        <v>33095042</v>
      </c>
      <c r="E27" s="129">
        <v>47143891</v>
      </c>
      <c r="F27" s="129">
        <v>54624791</v>
      </c>
      <c r="G27" s="129">
        <v>54624791</v>
      </c>
      <c r="H27" s="185"/>
      <c r="I27" s="185"/>
      <c r="J27" s="185"/>
      <c r="K27" s="185"/>
      <c r="L27" s="185"/>
      <c r="M27" s="185"/>
      <c r="N27" s="185"/>
      <c r="O27" s="185"/>
      <c r="P27" s="185"/>
    </row>
    <row r="28" spans="1:16" hidden="1" outlineLevel="3" x14ac:dyDescent="0.2">
      <c r="A28" s="251" t="s">
        <v>83</v>
      </c>
      <c r="B28" s="129">
        <v>13201198</v>
      </c>
      <c r="C28" s="129">
        <v>14301198</v>
      </c>
      <c r="D28" s="129">
        <v>14301198</v>
      </c>
      <c r="E28" s="129">
        <v>14301198</v>
      </c>
      <c r="F28" s="129">
        <v>31301198</v>
      </c>
      <c r="G28" s="129">
        <v>31301198</v>
      </c>
      <c r="H28" s="185"/>
      <c r="I28" s="185"/>
      <c r="J28" s="185"/>
      <c r="K28" s="185"/>
      <c r="L28" s="185"/>
      <c r="M28" s="185"/>
      <c r="N28" s="185"/>
      <c r="O28" s="185"/>
      <c r="P28" s="185"/>
    </row>
    <row r="29" spans="1:16" hidden="1" outlineLevel="3" x14ac:dyDescent="0.2">
      <c r="A29" s="251" t="s">
        <v>172</v>
      </c>
      <c r="B29" s="129">
        <v>3198000</v>
      </c>
      <c r="C29" s="129">
        <v>383350.60399999999</v>
      </c>
      <c r="D29" s="129">
        <v>0</v>
      </c>
      <c r="E29" s="129">
        <v>0</v>
      </c>
      <c r="F29" s="129">
        <v>845000</v>
      </c>
      <c r="G29" s="129">
        <v>0</v>
      </c>
      <c r="H29" s="185"/>
      <c r="I29" s="185"/>
      <c r="J29" s="185"/>
      <c r="K29" s="185"/>
      <c r="L29" s="185"/>
      <c r="M29" s="185"/>
      <c r="N29" s="185"/>
      <c r="O29" s="185"/>
      <c r="P29" s="185"/>
    </row>
    <row r="30" spans="1:16" hidden="1" outlineLevel="3" x14ac:dyDescent="0.2">
      <c r="A30" s="251" t="s">
        <v>134</v>
      </c>
      <c r="B30" s="129">
        <v>13774399</v>
      </c>
      <c r="C30" s="129">
        <v>14874399</v>
      </c>
      <c r="D30" s="129">
        <v>14874399</v>
      </c>
      <c r="E30" s="129">
        <v>14874399</v>
      </c>
      <c r="F30" s="129">
        <v>36874399</v>
      </c>
      <c r="G30" s="129">
        <v>36874399</v>
      </c>
      <c r="H30" s="185"/>
      <c r="I30" s="185"/>
      <c r="J30" s="185"/>
      <c r="K30" s="185"/>
      <c r="L30" s="185"/>
      <c r="M30" s="185"/>
      <c r="N30" s="185"/>
      <c r="O30" s="185"/>
      <c r="P30" s="185"/>
    </row>
    <row r="31" spans="1:16" ht="25.5" outlineLevel="2" collapsed="1" x14ac:dyDescent="0.2">
      <c r="A31" s="252" t="s">
        <v>109</v>
      </c>
      <c r="B31" s="129">
        <f t="shared" ref="B31:F31" si="4">SUM(B$32:B$32)</f>
        <v>3306313.0625</v>
      </c>
      <c r="C31" s="129">
        <f t="shared" si="4"/>
        <v>3174060.5400200002</v>
      </c>
      <c r="D31" s="129">
        <f t="shared" si="4"/>
        <v>3041808.0175399999</v>
      </c>
      <c r="E31" s="129">
        <f t="shared" si="4"/>
        <v>2909555.4950600001</v>
      </c>
      <c r="F31" s="129">
        <f t="shared" si="4"/>
        <v>2777302.9725799998</v>
      </c>
      <c r="G31" s="129">
        <v>2678113.58072</v>
      </c>
      <c r="H31" s="185"/>
      <c r="I31" s="185"/>
      <c r="J31" s="185"/>
      <c r="K31" s="185"/>
      <c r="L31" s="185"/>
      <c r="M31" s="185"/>
      <c r="N31" s="185"/>
      <c r="O31" s="185"/>
      <c r="P31" s="185"/>
    </row>
    <row r="32" spans="1:16" hidden="1" outlineLevel="3" x14ac:dyDescent="0.2">
      <c r="A32" s="251" t="s">
        <v>28</v>
      </c>
      <c r="B32" s="129">
        <v>3306313.0625</v>
      </c>
      <c r="C32" s="129">
        <v>3174060.5400200002</v>
      </c>
      <c r="D32" s="129">
        <v>3041808.0175399999</v>
      </c>
      <c r="E32" s="129">
        <v>2909555.4950600001</v>
      </c>
      <c r="F32" s="129">
        <v>2777302.9725799998</v>
      </c>
      <c r="G32" s="129">
        <v>2678113.58072</v>
      </c>
      <c r="H32" s="185"/>
      <c r="I32" s="185"/>
      <c r="J32" s="185"/>
      <c r="K32" s="185"/>
      <c r="L32" s="185"/>
      <c r="M32" s="185"/>
      <c r="N32" s="185"/>
      <c r="O32" s="185"/>
      <c r="P32" s="185"/>
    </row>
    <row r="33" spans="1:16" ht="15" outlineLevel="1" x14ac:dyDescent="0.2">
      <c r="A33" s="290" t="s">
        <v>60</v>
      </c>
      <c r="B33" s="291">
        <f t="shared" ref="B33:G33" si="5">B$34+B$41+B$49+B$52+B$64</f>
        <v>181813317.00608999</v>
      </c>
      <c r="C33" s="291">
        <f t="shared" si="5"/>
        <v>195806860.92116001</v>
      </c>
      <c r="D33" s="291">
        <f t="shared" si="5"/>
        <v>208918936.41183001</v>
      </c>
      <c r="E33" s="291">
        <f t="shared" si="5"/>
        <v>223259053.77856001</v>
      </c>
      <c r="F33" s="291">
        <f t="shared" si="5"/>
        <v>486026846.34226006</v>
      </c>
      <c r="G33" s="291">
        <f t="shared" si="5"/>
        <v>812047147.49126995</v>
      </c>
      <c r="H33" s="185"/>
      <c r="I33" s="185"/>
      <c r="J33" s="185"/>
      <c r="K33" s="185"/>
      <c r="L33" s="185"/>
      <c r="M33" s="185"/>
      <c r="N33" s="185"/>
      <c r="O33" s="185"/>
      <c r="P33" s="185"/>
    </row>
    <row r="34" spans="1:16" ht="25.5" outlineLevel="2" collapsed="1" x14ac:dyDescent="0.2">
      <c r="A34" s="252" t="s">
        <v>160</v>
      </c>
      <c r="B34" s="129">
        <f t="shared" ref="B34:F34" si="6">SUM(B$35:B$40)</f>
        <v>83058926.869000003</v>
      </c>
      <c r="C34" s="129">
        <f t="shared" si="6"/>
        <v>84344831.914140001</v>
      </c>
      <c r="D34" s="129">
        <f t="shared" si="6"/>
        <v>80097203.051979989</v>
      </c>
      <c r="E34" s="129">
        <f t="shared" si="6"/>
        <v>61903650.087090001</v>
      </c>
      <c r="F34" s="129">
        <f t="shared" si="6"/>
        <v>169089903.30625999</v>
      </c>
      <c r="G34" s="129">
        <v>324196829.44148999</v>
      </c>
      <c r="H34" s="185"/>
      <c r="I34" s="185"/>
      <c r="J34" s="185"/>
      <c r="K34" s="185"/>
      <c r="L34" s="185"/>
      <c r="M34" s="185"/>
      <c r="N34" s="185"/>
      <c r="O34" s="185"/>
      <c r="P34" s="185"/>
    </row>
    <row r="35" spans="1:16" hidden="1" outlineLevel="3" x14ac:dyDescent="0.2">
      <c r="A35" s="251" t="s">
        <v>20</v>
      </c>
      <c r="B35" s="129">
        <v>0</v>
      </c>
      <c r="C35" s="129">
        <v>0</v>
      </c>
      <c r="D35" s="129">
        <v>0</v>
      </c>
      <c r="E35" s="129">
        <v>0</v>
      </c>
      <c r="F35" s="129">
        <v>26156754.879999999</v>
      </c>
      <c r="G35" s="129">
        <v>55325263.759999998</v>
      </c>
      <c r="H35" s="185"/>
      <c r="I35" s="185"/>
      <c r="J35" s="185"/>
      <c r="K35" s="185"/>
      <c r="L35" s="185"/>
      <c r="M35" s="185"/>
      <c r="N35" s="185"/>
      <c r="O35" s="185"/>
      <c r="P35" s="185"/>
    </row>
    <row r="36" spans="1:16" hidden="1" outlineLevel="3" x14ac:dyDescent="0.2">
      <c r="A36" s="251" t="s">
        <v>53</v>
      </c>
      <c r="B36" s="129">
        <v>2638158.7981099999</v>
      </c>
      <c r="C36" s="129">
        <v>3553416.8591900002</v>
      </c>
      <c r="D36" s="129">
        <v>4266735.6563999997</v>
      </c>
      <c r="E36" s="129">
        <v>4766645.75361</v>
      </c>
      <c r="F36" s="129">
        <v>9368981.1106899995</v>
      </c>
      <c r="G36" s="129">
        <v>13091095.19871</v>
      </c>
      <c r="H36" s="185"/>
      <c r="I36" s="185"/>
      <c r="J36" s="185"/>
      <c r="K36" s="185"/>
      <c r="L36" s="185"/>
      <c r="M36" s="185"/>
      <c r="N36" s="185"/>
      <c r="O36" s="185"/>
      <c r="P36" s="185"/>
    </row>
    <row r="37" spans="1:16" hidden="1" outlineLevel="3" x14ac:dyDescent="0.2">
      <c r="A37" s="251" t="s">
        <v>87</v>
      </c>
      <c r="B37" s="129">
        <v>1564824.4240000001</v>
      </c>
      <c r="C37" s="129">
        <v>2059610.6</v>
      </c>
      <c r="D37" s="129">
        <v>3203300.2880000002</v>
      </c>
      <c r="E37" s="129">
        <v>4283134.5544100003</v>
      </c>
      <c r="F37" s="129">
        <v>7652991.9443499995</v>
      </c>
      <c r="G37" s="129">
        <v>10835440.23215</v>
      </c>
      <c r="H37" s="185"/>
      <c r="I37" s="185"/>
      <c r="J37" s="185"/>
      <c r="K37" s="185"/>
      <c r="L37" s="185"/>
      <c r="M37" s="185"/>
      <c r="N37" s="185"/>
      <c r="O37" s="185"/>
      <c r="P37" s="185"/>
    </row>
    <row r="38" spans="1:16" hidden="1" outlineLevel="3" x14ac:dyDescent="0.2">
      <c r="A38" s="251" t="s">
        <v>123</v>
      </c>
      <c r="B38" s="129">
        <v>24231874.421890002</v>
      </c>
      <c r="C38" s="129">
        <v>24084693.969950002</v>
      </c>
      <c r="D38" s="129">
        <v>24233517.043200001</v>
      </c>
      <c r="E38" s="129">
        <v>24539548.446559999</v>
      </c>
      <c r="F38" s="129">
        <v>68318982.284140006</v>
      </c>
      <c r="G38" s="129">
        <v>118976916.28715</v>
      </c>
      <c r="H38" s="185"/>
      <c r="I38" s="185"/>
      <c r="J38" s="185"/>
      <c r="K38" s="185"/>
      <c r="L38" s="185"/>
      <c r="M38" s="185"/>
      <c r="N38" s="185"/>
      <c r="O38" s="185"/>
      <c r="P38" s="185"/>
    </row>
    <row r="39" spans="1:16" hidden="1" outlineLevel="3" x14ac:dyDescent="0.2">
      <c r="A39" s="251" t="s">
        <v>136</v>
      </c>
      <c r="B39" s="129">
        <v>54624069.225000001</v>
      </c>
      <c r="C39" s="129">
        <v>54647110.484999999</v>
      </c>
      <c r="D39" s="129">
        <v>48393650.064379998</v>
      </c>
      <c r="E39" s="129">
        <v>28314321.332509998</v>
      </c>
      <c r="F39" s="129">
        <v>57585097.236879997</v>
      </c>
      <c r="G39" s="129">
        <v>125952816.10559</v>
      </c>
      <c r="H39" s="185"/>
      <c r="I39" s="185"/>
      <c r="J39" s="185"/>
      <c r="K39" s="185"/>
      <c r="L39" s="185"/>
      <c r="M39" s="185"/>
      <c r="N39" s="185"/>
      <c r="O39" s="185"/>
      <c r="P39" s="185"/>
    </row>
    <row r="40" spans="1:16" hidden="1" outlineLevel="3" x14ac:dyDescent="0.2">
      <c r="A40" s="251" t="s">
        <v>131</v>
      </c>
      <c r="B40" s="129">
        <v>0</v>
      </c>
      <c r="C40" s="129">
        <v>0</v>
      </c>
      <c r="D40" s="129">
        <v>0</v>
      </c>
      <c r="E40" s="129">
        <v>0</v>
      </c>
      <c r="F40" s="129">
        <v>7095.8501999999999</v>
      </c>
      <c r="G40" s="129">
        <v>15297.857889999999</v>
      </c>
      <c r="H40" s="185"/>
      <c r="I40" s="185"/>
      <c r="J40" s="185"/>
      <c r="K40" s="185"/>
      <c r="L40" s="185"/>
      <c r="M40" s="185"/>
      <c r="N40" s="185"/>
      <c r="O40" s="185"/>
      <c r="P40" s="185"/>
    </row>
    <row r="41" spans="1:16" ht="25.5" outlineLevel="2" collapsed="1" x14ac:dyDescent="0.2">
      <c r="A41" s="252" t="s">
        <v>43</v>
      </c>
      <c r="B41" s="129">
        <f t="shared" ref="B41:F41" si="7">SUM(B$42:B$48)</f>
        <v>11270986.480999999</v>
      </c>
      <c r="C41" s="129">
        <f t="shared" si="7"/>
        <v>10720939.199810002</v>
      </c>
      <c r="D41" s="129">
        <f t="shared" si="7"/>
        <v>9099501.3746799994</v>
      </c>
      <c r="E41" s="129">
        <f t="shared" si="7"/>
        <v>7278928.5748700015</v>
      </c>
      <c r="F41" s="129">
        <f t="shared" si="7"/>
        <v>16372261.708799999</v>
      </c>
      <c r="G41" s="129">
        <v>31575049.23652</v>
      </c>
      <c r="H41" s="185"/>
      <c r="I41" s="185"/>
      <c r="J41" s="185"/>
      <c r="K41" s="185"/>
      <c r="L41" s="185"/>
      <c r="M41" s="185"/>
      <c r="N41" s="185"/>
      <c r="O41" s="185"/>
      <c r="P41" s="185"/>
    </row>
    <row r="42" spans="1:16" hidden="1" outlineLevel="3" x14ac:dyDescent="0.2">
      <c r="A42" s="251" t="s">
        <v>13</v>
      </c>
      <c r="B42" s="129">
        <v>254109.37813999999</v>
      </c>
      <c r="C42" s="129">
        <v>166890.49966</v>
      </c>
      <c r="D42" s="129">
        <v>84649.745980000007</v>
      </c>
      <c r="E42" s="129">
        <v>0</v>
      </c>
      <c r="F42" s="129">
        <v>0</v>
      </c>
      <c r="G42" s="129">
        <v>0</v>
      </c>
      <c r="H42" s="185"/>
      <c r="I42" s="185"/>
      <c r="J42" s="185"/>
      <c r="K42" s="185"/>
      <c r="L42" s="185"/>
      <c r="M42" s="185"/>
      <c r="N42" s="185"/>
      <c r="O42" s="185"/>
      <c r="P42" s="185"/>
    </row>
    <row r="43" spans="1:16" hidden="1" outlineLevel="3" x14ac:dyDescent="0.2">
      <c r="A43" s="251" t="s">
        <v>26</v>
      </c>
      <c r="B43" s="129">
        <v>0</v>
      </c>
      <c r="C43" s="129">
        <v>0</v>
      </c>
      <c r="D43" s="129">
        <v>0</v>
      </c>
      <c r="E43" s="129">
        <v>0</v>
      </c>
      <c r="F43" s="129">
        <v>2712107.2</v>
      </c>
      <c r="G43" s="129">
        <v>6948596.4000000004</v>
      </c>
      <c r="H43" s="185"/>
      <c r="I43" s="185"/>
      <c r="J43" s="185"/>
      <c r="K43" s="185"/>
      <c r="L43" s="185"/>
      <c r="M43" s="185"/>
      <c r="N43" s="185"/>
      <c r="O43" s="185"/>
      <c r="P43" s="185"/>
    </row>
    <row r="44" spans="1:16" hidden="1" outlineLevel="3" x14ac:dyDescent="0.2">
      <c r="A44" s="251" t="s">
        <v>51</v>
      </c>
      <c r="B44" s="129">
        <v>1204475.61366</v>
      </c>
      <c r="C44" s="129">
        <v>822063.75945999997</v>
      </c>
      <c r="D44" s="129">
        <v>481925.45176000003</v>
      </c>
      <c r="E44" s="129">
        <v>106488.84857</v>
      </c>
      <c r="F44" s="129">
        <v>134630.356</v>
      </c>
      <c r="G44" s="129">
        <v>5182049.5920000002</v>
      </c>
      <c r="H44" s="185"/>
      <c r="I44" s="185"/>
      <c r="J44" s="185"/>
      <c r="K44" s="185"/>
      <c r="L44" s="185"/>
      <c r="M44" s="185"/>
      <c r="N44" s="185"/>
      <c r="O44" s="185"/>
      <c r="P44" s="185"/>
    </row>
    <row r="45" spans="1:16" hidden="1" outlineLevel="3" x14ac:dyDescent="0.2">
      <c r="A45" s="251" t="s">
        <v>116</v>
      </c>
      <c r="B45" s="129">
        <v>7936667.3005600004</v>
      </c>
      <c r="C45" s="129">
        <v>7183676.0002300004</v>
      </c>
      <c r="D45" s="129">
        <v>6405237.3889800003</v>
      </c>
      <c r="E45" s="129">
        <v>5623921.6389800003</v>
      </c>
      <c r="F45" s="129">
        <v>9553472.0563399997</v>
      </c>
      <c r="G45" s="129">
        <v>13876513.5296</v>
      </c>
      <c r="H45" s="185"/>
      <c r="I45" s="185"/>
      <c r="J45" s="185"/>
      <c r="K45" s="185"/>
      <c r="L45" s="185"/>
      <c r="M45" s="185"/>
      <c r="N45" s="185"/>
      <c r="O45" s="185"/>
      <c r="P45" s="185"/>
    </row>
    <row r="46" spans="1:16" hidden="1" outlineLevel="3" x14ac:dyDescent="0.2">
      <c r="A46" s="251" t="s">
        <v>126</v>
      </c>
      <c r="B46" s="129">
        <v>602436.04299999995</v>
      </c>
      <c r="C46" s="129">
        <v>434659.31987000001</v>
      </c>
      <c r="D46" s="129">
        <v>264862.39851999999</v>
      </c>
      <c r="E46" s="129">
        <v>94891.391319999995</v>
      </c>
      <c r="F46" s="129">
        <v>164732.60006</v>
      </c>
      <c r="G46" s="129">
        <v>239275.74601999999</v>
      </c>
      <c r="H46" s="185"/>
      <c r="I46" s="185"/>
      <c r="J46" s="185"/>
      <c r="K46" s="185"/>
      <c r="L46" s="185"/>
      <c r="M46" s="185"/>
      <c r="N46" s="185"/>
      <c r="O46" s="185"/>
      <c r="P46" s="185"/>
    </row>
    <row r="47" spans="1:16" hidden="1" outlineLevel="3" x14ac:dyDescent="0.2">
      <c r="A47" s="251" t="s">
        <v>189</v>
      </c>
      <c r="B47" s="129">
        <v>66828.936589999998</v>
      </c>
      <c r="C47" s="129">
        <v>43393.483030000003</v>
      </c>
      <c r="D47" s="129">
        <v>22200.535660000001</v>
      </c>
      <c r="E47" s="129">
        <v>0</v>
      </c>
      <c r="F47" s="129">
        <v>0</v>
      </c>
      <c r="G47" s="129">
        <v>0</v>
      </c>
      <c r="H47" s="185"/>
      <c r="I47" s="185"/>
      <c r="J47" s="185"/>
      <c r="K47" s="185"/>
      <c r="L47" s="185"/>
      <c r="M47" s="185"/>
      <c r="N47" s="185"/>
      <c r="O47" s="185"/>
      <c r="P47" s="185"/>
    </row>
    <row r="48" spans="1:16" hidden="1" outlineLevel="3" x14ac:dyDescent="0.2">
      <c r="A48" s="251" t="s">
        <v>25</v>
      </c>
      <c r="B48" s="129">
        <v>1206469.2090499999</v>
      </c>
      <c r="C48" s="129">
        <v>2070256.1375599999</v>
      </c>
      <c r="D48" s="129">
        <v>1840625.85378</v>
      </c>
      <c r="E48" s="129">
        <v>1453626.696</v>
      </c>
      <c r="F48" s="129">
        <v>3807319.4964000001</v>
      </c>
      <c r="G48" s="129">
        <v>5328613.9688999997</v>
      </c>
      <c r="H48" s="185"/>
      <c r="I48" s="185"/>
      <c r="J48" s="185"/>
      <c r="K48" s="185"/>
      <c r="L48" s="185"/>
      <c r="M48" s="185"/>
      <c r="N48" s="185"/>
      <c r="O48" s="185"/>
      <c r="P48" s="185"/>
    </row>
    <row r="49" spans="1:16" ht="25.5" outlineLevel="2" collapsed="1" x14ac:dyDescent="0.2">
      <c r="A49" s="252" t="s">
        <v>191</v>
      </c>
      <c r="B49" s="129">
        <f t="shared" ref="B49:F49" si="8">SUM(B$50:B$51)</f>
        <v>15923940.59609</v>
      </c>
      <c r="C49" s="129">
        <f t="shared" si="8"/>
        <v>15980126.53121</v>
      </c>
      <c r="D49" s="129">
        <f t="shared" si="8"/>
        <v>538.75716999999997</v>
      </c>
      <c r="E49" s="129">
        <f t="shared" si="8"/>
        <v>564.54459999999995</v>
      </c>
      <c r="F49" s="129">
        <f t="shared" si="8"/>
        <v>983.36320000000001</v>
      </c>
      <c r="G49" s="129">
        <v>1279.97126</v>
      </c>
      <c r="H49" s="185"/>
      <c r="I49" s="185"/>
      <c r="J49" s="185"/>
      <c r="K49" s="185"/>
      <c r="L49" s="185"/>
      <c r="M49" s="185"/>
      <c r="N49" s="185"/>
      <c r="O49" s="185"/>
      <c r="P49" s="185"/>
    </row>
    <row r="50" spans="1:16" hidden="1" outlineLevel="3" x14ac:dyDescent="0.2">
      <c r="A50" s="251" t="s">
        <v>169</v>
      </c>
      <c r="B50" s="129">
        <v>540.59609</v>
      </c>
      <c r="C50" s="129">
        <v>526.53120999999999</v>
      </c>
      <c r="D50" s="129">
        <v>538.75716999999997</v>
      </c>
      <c r="E50" s="129">
        <v>564.54459999999995</v>
      </c>
      <c r="F50" s="129">
        <v>983.36320000000001</v>
      </c>
      <c r="G50" s="129">
        <v>1279.97126</v>
      </c>
      <c r="H50" s="185"/>
      <c r="I50" s="185"/>
      <c r="J50" s="185"/>
      <c r="K50" s="185"/>
      <c r="L50" s="185"/>
      <c r="M50" s="185"/>
      <c r="N50" s="185"/>
      <c r="O50" s="185"/>
      <c r="P50" s="185"/>
    </row>
    <row r="51" spans="1:16" hidden="1" outlineLevel="3" x14ac:dyDescent="0.2">
      <c r="A51" s="251" t="s">
        <v>74</v>
      </c>
      <c r="B51" s="129">
        <v>15923400</v>
      </c>
      <c r="C51" s="129">
        <v>15979600</v>
      </c>
      <c r="D51" s="129">
        <v>0</v>
      </c>
      <c r="E51" s="129">
        <v>0</v>
      </c>
      <c r="F51" s="129">
        <v>0</v>
      </c>
      <c r="G51" s="129">
        <v>0</v>
      </c>
      <c r="H51" s="185"/>
      <c r="I51" s="185"/>
      <c r="J51" s="185"/>
      <c r="K51" s="185"/>
      <c r="L51" s="185"/>
      <c r="M51" s="185"/>
      <c r="N51" s="185"/>
      <c r="O51" s="185"/>
      <c r="P51" s="185"/>
    </row>
    <row r="52" spans="1:16" ht="25.5" outlineLevel="2" collapsed="1" x14ac:dyDescent="0.2">
      <c r="A52" s="252" t="s">
        <v>55</v>
      </c>
      <c r="B52" s="129">
        <f t="shared" ref="B52:F52" si="9">SUM(B$53:B$63)</f>
        <v>56502592.799999997</v>
      </c>
      <c r="C52" s="129">
        <f t="shared" si="9"/>
        <v>69697741.799999997</v>
      </c>
      <c r="D52" s="129">
        <f t="shared" si="9"/>
        <v>104636203.2</v>
      </c>
      <c r="E52" s="129">
        <f t="shared" si="9"/>
        <v>138909068</v>
      </c>
      <c r="F52" s="129">
        <f t="shared" si="9"/>
        <v>272509346.60000002</v>
      </c>
      <c r="G52" s="129">
        <v>416985370.35000002</v>
      </c>
      <c r="H52" s="185"/>
      <c r="I52" s="185"/>
      <c r="J52" s="185"/>
      <c r="K52" s="185"/>
      <c r="L52" s="185"/>
      <c r="M52" s="185"/>
      <c r="N52" s="185"/>
      <c r="O52" s="185"/>
      <c r="P52" s="185"/>
    </row>
    <row r="53" spans="1:16" hidden="1" outlineLevel="3" x14ac:dyDescent="0.2">
      <c r="A53" s="251" t="s">
        <v>164</v>
      </c>
      <c r="B53" s="129">
        <v>7961700</v>
      </c>
      <c r="C53" s="129">
        <v>7989800</v>
      </c>
      <c r="D53" s="129">
        <v>7993000</v>
      </c>
      <c r="E53" s="129">
        <v>0</v>
      </c>
      <c r="F53" s="129">
        <v>0</v>
      </c>
      <c r="G53" s="129">
        <v>0</v>
      </c>
      <c r="H53" s="185"/>
      <c r="I53" s="185"/>
      <c r="J53" s="185"/>
      <c r="K53" s="185"/>
      <c r="L53" s="185"/>
      <c r="M53" s="185"/>
      <c r="N53" s="185"/>
      <c r="O53" s="185"/>
      <c r="P53" s="185"/>
    </row>
    <row r="54" spans="1:16" hidden="1" outlineLevel="3" x14ac:dyDescent="0.2">
      <c r="A54" s="251" t="s">
        <v>3</v>
      </c>
      <c r="B54" s="129">
        <v>4777020</v>
      </c>
      <c r="C54" s="129">
        <v>0</v>
      </c>
      <c r="D54" s="129">
        <v>0</v>
      </c>
      <c r="E54" s="129">
        <v>0</v>
      </c>
      <c r="F54" s="129">
        <v>0</v>
      </c>
      <c r="G54" s="129">
        <v>0</v>
      </c>
      <c r="H54" s="185"/>
      <c r="I54" s="185"/>
      <c r="J54" s="185"/>
      <c r="K54" s="185"/>
      <c r="L54" s="185"/>
      <c r="M54" s="185"/>
      <c r="N54" s="185"/>
      <c r="O54" s="185"/>
      <c r="P54" s="185"/>
    </row>
    <row r="55" spans="1:16" hidden="1" outlineLevel="3" x14ac:dyDescent="0.2">
      <c r="A55" s="251" t="s">
        <v>36</v>
      </c>
      <c r="B55" s="129">
        <v>6343882.7999999998</v>
      </c>
      <c r="C55" s="129">
        <v>6178831.7999999998</v>
      </c>
      <c r="D55" s="129">
        <v>6322303.2000000002</v>
      </c>
      <c r="E55" s="129">
        <v>6624918</v>
      </c>
      <c r="F55" s="129">
        <v>11539744.800000001</v>
      </c>
      <c r="G55" s="129">
        <v>15020433.6</v>
      </c>
      <c r="H55" s="185"/>
      <c r="I55" s="185"/>
      <c r="J55" s="185"/>
      <c r="K55" s="185"/>
      <c r="L55" s="185"/>
      <c r="M55" s="185"/>
      <c r="N55" s="185"/>
      <c r="O55" s="185"/>
      <c r="P55" s="185"/>
    </row>
    <row r="56" spans="1:16" hidden="1" outlineLevel="3" x14ac:dyDescent="0.2">
      <c r="A56" s="251" t="s">
        <v>64</v>
      </c>
      <c r="B56" s="129">
        <v>7961700</v>
      </c>
      <c r="C56" s="129">
        <v>7989800</v>
      </c>
      <c r="D56" s="129">
        <v>7993000</v>
      </c>
      <c r="E56" s="129">
        <v>7993000</v>
      </c>
      <c r="F56" s="129">
        <v>15768556</v>
      </c>
      <c r="G56" s="129">
        <v>22903985</v>
      </c>
      <c r="H56" s="185"/>
      <c r="I56" s="185"/>
      <c r="J56" s="185"/>
      <c r="K56" s="185"/>
      <c r="L56" s="185"/>
      <c r="M56" s="185"/>
      <c r="N56" s="185"/>
      <c r="O56" s="185"/>
      <c r="P56" s="185"/>
    </row>
    <row r="57" spans="1:16" hidden="1" outlineLevel="3" x14ac:dyDescent="0.2">
      <c r="A57" s="251" t="s">
        <v>94</v>
      </c>
      <c r="B57" s="129">
        <v>9554040</v>
      </c>
      <c r="C57" s="129">
        <v>9587760</v>
      </c>
      <c r="D57" s="129">
        <v>5595100</v>
      </c>
      <c r="E57" s="129">
        <v>5595100</v>
      </c>
      <c r="F57" s="129">
        <v>11037989.199999999</v>
      </c>
      <c r="G57" s="129">
        <v>16032789.5</v>
      </c>
      <c r="H57" s="185"/>
      <c r="I57" s="185"/>
      <c r="J57" s="185"/>
      <c r="K57" s="185"/>
      <c r="L57" s="185"/>
      <c r="M57" s="185"/>
      <c r="N57" s="185"/>
      <c r="O57" s="185"/>
      <c r="P57" s="185"/>
    </row>
    <row r="58" spans="1:16" hidden="1" outlineLevel="3" x14ac:dyDescent="0.2">
      <c r="A58" s="251" t="s">
        <v>15</v>
      </c>
      <c r="B58" s="129">
        <v>19904250</v>
      </c>
      <c r="C58" s="129">
        <v>15979600</v>
      </c>
      <c r="D58" s="129">
        <v>15986000</v>
      </c>
      <c r="E58" s="129">
        <v>15986000</v>
      </c>
      <c r="F58" s="129">
        <v>31537112</v>
      </c>
      <c r="G58" s="129">
        <v>45807970</v>
      </c>
      <c r="H58" s="185"/>
      <c r="I58" s="185"/>
      <c r="J58" s="185"/>
      <c r="K58" s="185"/>
      <c r="L58" s="185"/>
      <c r="M58" s="185"/>
      <c r="N58" s="185"/>
      <c r="O58" s="185"/>
      <c r="P58" s="185"/>
    </row>
    <row r="59" spans="1:16" hidden="1" outlineLevel="3" x14ac:dyDescent="0.2">
      <c r="A59" s="251" t="s">
        <v>54</v>
      </c>
      <c r="B59" s="129">
        <v>0</v>
      </c>
      <c r="C59" s="129">
        <v>21971950</v>
      </c>
      <c r="D59" s="129">
        <v>21980750</v>
      </c>
      <c r="E59" s="129">
        <v>21980750</v>
      </c>
      <c r="F59" s="129">
        <v>43363529</v>
      </c>
      <c r="G59" s="129">
        <v>62985958.75</v>
      </c>
      <c r="H59" s="185"/>
      <c r="I59" s="185"/>
      <c r="J59" s="185"/>
      <c r="K59" s="185"/>
      <c r="L59" s="185"/>
      <c r="M59" s="185"/>
      <c r="N59" s="185"/>
      <c r="O59" s="185"/>
      <c r="P59" s="185"/>
    </row>
    <row r="60" spans="1:16" hidden="1" outlineLevel="3" x14ac:dyDescent="0.2">
      <c r="A60" s="251" t="s">
        <v>81</v>
      </c>
      <c r="B60" s="129">
        <v>0</v>
      </c>
      <c r="C60" s="129">
        <v>0</v>
      </c>
      <c r="D60" s="129">
        <v>38766050</v>
      </c>
      <c r="E60" s="129">
        <v>46759050</v>
      </c>
      <c r="F60" s="129">
        <v>76477496.599999994</v>
      </c>
      <c r="G60" s="129">
        <v>111084327.25</v>
      </c>
      <c r="H60" s="185"/>
      <c r="I60" s="185"/>
      <c r="J60" s="185"/>
      <c r="K60" s="185"/>
      <c r="L60" s="185"/>
      <c r="M60" s="185"/>
      <c r="N60" s="185"/>
      <c r="O60" s="185"/>
      <c r="P60" s="185"/>
    </row>
    <row r="61" spans="1:16" hidden="1" outlineLevel="3" x14ac:dyDescent="0.2">
      <c r="A61" s="251" t="s">
        <v>111</v>
      </c>
      <c r="B61" s="129">
        <v>0</v>
      </c>
      <c r="C61" s="129">
        <v>0</v>
      </c>
      <c r="D61" s="129">
        <v>0</v>
      </c>
      <c r="E61" s="129">
        <v>33970250</v>
      </c>
      <c r="F61" s="129">
        <v>67016363</v>
      </c>
      <c r="G61" s="129">
        <v>97341936.25</v>
      </c>
      <c r="H61" s="185"/>
      <c r="I61" s="185"/>
      <c r="J61" s="185"/>
      <c r="K61" s="185"/>
      <c r="L61" s="185"/>
      <c r="M61" s="185"/>
      <c r="N61" s="185"/>
      <c r="O61" s="185"/>
      <c r="P61" s="185"/>
    </row>
    <row r="62" spans="1:16" hidden="1" outlineLevel="3" x14ac:dyDescent="0.2">
      <c r="A62" s="251" t="s">
        <v>153</v>
      </c>
      <c r="B62" s="129">
        <v>0</v>
      </c>
      <c r="C62" s="129">
        <v>0</v>
      </c>
      <c r="D62" s="129">
        <v>0</v>
      </c>
      <c r="E62" s="129">
        <v>0</v>
      </c>
      <c r="F62" s="129">
        <v>15768556</v>
      </c>
      <c r="G62" s="129">
        <v>22903985</v>
      </c>
      <c r="H62" s="185"/>
      <c r="I62" s="185"/>
      <c r="J62" s="185"/>
      <c r="K62" s="185"/>
      <c r="L62" s="185"/>
      <c r="M62" s="185"/>
      <c r="N62" s="185"/>
      <c r="O62" s="185"/>
      <c r="P62" s="185"/>
    </row>
    <row r="63" spans="1:16" hidden="1" outlineLevel="3" x14ac:dyDescent="0.2">
      <c r="A63" s="251" t="s">
        <v>177</v>
      </c>
      <c r="B63" s="129">
        <v>0</v>
      </c>
      <c r="C63" s="129">
        <v>0</v>
      </c>
      <c r="D63" s="129">
        <v>0</v>
      </c>
      <c r="E63" s="129">
        <v>0</v>
      </c>
      <c r="F63" s="129">
        <v>0</v>
      </c>
      <c r="G63" s="129">
        <v>22903985</v>
      </c>
      <c r="H63" s="185"/>
      <c r="I63" s="185"/>
      <c r="J63" s="185"/>
      <c r="K63" s="185"/>
      <c r="L63" s="185"/>
      <c r="M63" s="185"/>
      <c r="N63" s="185"/>
      <c r="O63" s="185"/>
      <c r="P63" s="185"/>
    </row>
    <row r="64" spans="1:16" outlineLevel="2" collapsed="1" x14ac:dyDescent="0.2">
      <c r="A64" s="252" t="s">
        <v>162</v>
      </c>
      <c r="B64" s="129">
        <f t="shared" ref="B64:F64" si="10">SUM(B$65:B$65)</f>
        <v>15056870.26</v>
      </c>
      <c r="C64" s="129">
        <f t="shared" si="10"/>
        <v>15063221.476</v>
      </c>
      <c r="D64" s="129">
        <f t="shared" si="10"/>
        <v>15085490.028000001</v>
      </c>
      <c r="E64" s="129">
        <f t="shared" si="10"/>
        <v>15166842.572000001</v>
      </c>
      <c r="F64" s="129">
        <f t="shared" si="10"/>
        <v>28054351.364</v>
      </c>
      <c r="G64" s="129">
        <v>39288618.491999999</v>
      </c>
      <c r="H64" s="185"/>
      <c r="I64" s="185"/>
      <c r="J64" s="185"/>
      <c r="K64" s="185"/>
      <c r="L64" s="185"/>
      <c r="M64" s="185"/>
      <c r="N64" s="185"/>
      <c r="O64" s="185"/>
      <c r="P64" s="185"/>
    </row>
    <row r="65" spans="1:16" hidden="1" outlineLevel="3" x14ac:dyDescent="0.2">
      <c r="A65" s="251" t="s">
        <v>136</v>
      </c>
      <c r="B65" s="129">
        <v>15056870.26</v>
      </c>
      <c r="C65" s="129">
        <v>15063221.476</v>
      </c>
      <c r="D65" s="129">
        <v>15085490.028000001</v>
      </c>
      <c r="E65" s="129">
        <v>15166842.572000001</v>
      </c>
      <c r="F65" s="129">
        <v>28054351.364</v>
      </c>
      <c r="G65" s="129">
        <v>39288618.491999999</v>
      </c>
      <c r="H65" s="185"/>
      <c r="I65" s="185"/>
      <c r="J65" s="185"/>
      <c r="K65" s="185"/>
      <c r="L65" s="185"/>
      <c r="M65" s="185"/>
      <c r="N65" s="185"/>
      <c r="O65" s="185"/>
      <c r="P65" s="185"/>
    </row>
    <row r="66" spans="1:16" s="258" customFormat="1" ht="15" x14ac:dyDescent="0.2">
      <c r="A66" s="288" t="s">
        <v>14</v>
      </c>
      <c r="B66" s="289">
        <f t="shared" ref="B66:G66" si="11">B$67+B$87</f>
        <v>108827852.14528</v>
      </c>
      <c r="C66" s="289">
        <f t="shared" si="11"/>
        <v>115911051.87935999</v>
      </c>
      <c r="D66" s="289">
        <f t="shared" si="11"/>
        <v>116292327.30105999</v>
      </c>
      <c r="E66" s="289">
        <f t="shared" si="11"/>
        <v>104567656.85179</v>
      </c>
      <c r="F66" s="289">
        <f t="shared" si="11"/>
        <v>153802251.71669999</v>
      </c>
      <c r="G66" s="289">
        <f t="shared" si="11"/>
        <v>275864409.80861998</v>
      </c>
      <c r="H66" s="257"/>
      <c r="I66" s="257"/>
      <c r="J66" s="257"/>
      <c r="K66" s="257"/>
      <c r="L66" s="257"/>
      <c r="M66" s="257"/>
      <c r="N66" s="257"/>
      <c r="O66" s="257"/>
      <c r="P66" s="257"/>
    </row>
    <row r="67" spans="1:16" ht="15" outlineLevel="1" x14ac:dyDescent="0.2">
      <c r="A67" s="290" t="s">
        <v>49</v>
      </c>
      <c r="B67" s="291">
        <f t="shared" ref="B67:G67" si="12">B$68+B$81+B$85</f>
        <v>13895395.4033</v>
      </c>
      <c r="C67" s="291">
        <f t="shared" si="12"/>
        <v>12303193.230820002</v>
      </c>
      <c r="D67" s="291">
        <f t="shared" si="12"/>
        <v>16211415.90439</v>
      </c>
      <c r="E67" s="291">
        <f t="shared" si="12"/>
        <v>27129149.810689997</v>
      </c>
      <c r="F67" s="291">
        <f t="shared" si="12"/>
        <v>27863284.562589999</v>
      </c>
      <c r="G67" s="291">
        <f t="shared" si="12"/>
        <v>25459454.905540001</v>
      </c>
      <c r="H67" s="185"/>
      <c r="I67" s="185"/>
      <c r="J67" s="185"/>
      <c r="K67" s="185"/>
      <c r="L67" s="185"/>
      <c r="M67" s="185"/>
      <c r="N67" s="185"/>
      <c r="O67" s="185"/>
      <c r="P67" s="185"/>
    </row>
    <row r="68" spans="1:16" ht="25.5" outlineLevel="2" collapsed="1" x14ac:dyDescent="0.2">
      <c r="A68" s="252" t="s">
        <v>173</v>
      </c>
      <c r="B68" s="129">
        <f t="shared" ref="B68:F68" si="13">SUM(B$69:B$80)</f>
        <v>6805482.0508200005</v>
      </c>
      <c r="C68" s="129">
        <f t="shared" si="13"/>
        <v>5812982.0508200005</v>
      </c>
      <c r="D68" s="129">
        <f t="shared" si="13"/>
        <v>9971204.7243900001</v>
      </c>
      <c r="E68" s="129">
        <f t="shared" si="13"/>
        <v>21135767.983259998</v>
      </c>
      <c r="F68" s="129">
        <f t="shared" si="13"/>
        <v>21567011.600000001</v>
      </c>
      <c r="G68" s="129">
        <v>20400011.600000001</v>
      </c>
      <c r="H68" s="185"/>
      <c r="I68" s="185"/>
      <c r="J68" s="185"/>
      <c r="K68" s="185"/>
      <c r="L68" s="185"/>
      <c r="M68" s="185"/>
      <c r="N68" s="185"/>
      <c r="O68" s="185"/>
      <c r="P68" s="185"/>
    </row>
    <row r="69" spans="1:16" hidden="1" outlineLevel="3" x14ac:dyDescent="0.2">
      <c r="A69" s="251" t="s">
        <v>99</v>
      </c>
      <c r="B69" s="129">
        <v>1619564.4508199999</v>
      </c>
      <c r="C69" s="129">
        <v>1619564.4508199999</v>
      </c>
      <c r="D69" s="129">
        <v>1567787.12439</v>
      </c>
      <c r="E69" s="129">
        <v>999850.38326000003</v>
      </c>
      <c r="F69" s="129">
        <v>0</v>
      </c>
      <c r="G69" s="129">
        <v>0</v>
      </c>
      <c r="H69" s="185"/>
      <c r="I69" s="185"/>
      <c r="J69" s="185"/>
      <c r="K69" s="185"/>
      <c r="L69" s="185"/>
      <c r="M69" s="185"/>
      <c r="N69" s="185"/>
      <c r="O69" s="185"/>
      <c r="P69" s="185"/>
    </row>
    <row r="70" spans="1:16" hidden="1" outlineLevel="3" x14ac:dyDescent="0.2">
      <c r="A70" s="251" t="s">
        <v>104</v>
      </c>
      <c r="B70" s="129">
        <v>11.6</v>
      </c>
      <c r="C70" s="129">
        <v>11.6</v>
      </c>
      <c r="D70" s="129">
        <v>11.6</v>
      </c>
      <c r="E70" s="129">
        <v>11.6</v>
      </c>
      <c r="F70" s="129">
        <v>11.6</v>
      </c>
      <c r="G70" s="129">
        <v>11.6</v>
      </c>
      <c r="H70" s="185"/>
      <c r="I70" s="185"/>
      <c r="J70" s="185"/>
      <c r="K70" s="185"/>
      <c r="L70" s="185"/>
      <c r="M70" s="185"/>
      <c r="N70" s="185"/>
      <c r="O70" s="185"/>
      <c r="P70" s="185"/>
    </row>
    <row r="71" spans="1:16" hidden="1" outlineLevel="3" x14ac:dyDescent="0.2">
      <c r="A71" s="251" t="s">
        <v>70</v>
      </c>
      <c r="B71" s="129">
        <v>0</v>
      </c>
      <c r="C71" s="129">
        <v>0</v>
      </c>
      <c r="D71" s="129">
        <v>0</v>
      </c>
      <c r="E71" s="129">
        <v>0</v>
      </c>
      <c r="F71" s="129">
        <v>1000000</v>
      </c>
      <c r="G71" s="129">
        <v>1000000</v>
      </c>
      <c r="H71" s="185"/>
      <c r="I71" s="185"/>
      <c r="J71" s="185"/>
      <c r="K71" s="185"/>
      <c r="L71" s="185"/>
      <c r="M71" s="185"/>
      <c r="N71" s="185"/>
      <c r="O71" s="185"/>
      <c r="P71" s="185"/>
    </row>
    <row r="72" spans="1:16" hidden="1" outlineLevel="3" x14ac:dyDescent="0.2">
      <c r="A72" s="251" t="s">
        <v>97</v>
      </c>
      <c r="B72" s="129">
        <v>2600000</v>
      </c>
      <c r="C72" s="129">
        <v>1607500</v>
      </c>
      <c r="D72" s="129">
        <v>1817500</v>
      </c>
      <c r="E72" s="129">
        <v>1800000</v>
      </c>
      <c r="F72" s="129">
        <v>3000000</v>
      </c>
      <c r="G72" s="129">
        <v>3000000</v>
      </c>
      <c r="H72" s="185"/>
      <c r="I72" s="185"/>
      <c r="J72" s="185"/>
      <c r="K72" s="185"/>
      <c r="L72" s="185"/>
      <c r="M72" s="185"/>
      <c r="N72" s="185"/>
      <c r="O72" s="185"/>
      <c r="P72" s="185"/>
    </row>
    <row r="73" spans="1:16" hidden="1" outlineLevel="3" x14ac:dyDescent="0.2">
      <c r="A73" s="251" t="s">
        <v>1</v>
      </c>
      <c r="B73" s="129">
        <v>400000</v>
      </c>
      <c r="C73" s="129">
        <v>400000</v>
      </c>
      <c r="D73" s="129">
        <v>400000</v>
      </c>
      <c r="E73" s="129">
        <v>1400000</v>
      </c>
      <c r="F73" s="129">
        <v>3200000</v>
      </c>
      <c r="G73" s="129">
        <v>3200000</v>
      </c>
      <c r="H73" s="185"/>
      <c r="I73" s="185"/>
      <c r="J73" s="185"/>
      <c r="K73" s="185"/>
      <c r="L73" s="185"/>
      <c r="M73" s="185"/>
      <c r="N73" s="185"/>
      <c r="O73" s="185"/>
      <c r="P73" s="185"/>
    </row>
    <row r="74" spans="1:16" hidden="1" outlineLevel="3" x14ac:dyDescent="0.2">
      <c r="A74" s="251" t="s">
        <v>73</v>
      </c>
      <c r="B74" s="129">
        <v>578906</v>
      </c>
      <c r="C74" s="129">
        <v>578906</v>
      </c>
      <c r="D74" s="129">
        <v>578906</v>
      </c>
      <c r="E74" s="129">
        <v>578906</v>
      </c>
      <c r="F74" s="129">
        <v>0</v>
      </c>
      <c r="G74" s="129">
        <v>0</v>
      </c>
      <c r="H74" s="185"/>
      <c r="I74" s="185"/>
      <c r="J74" s="185"/>
      <c r="K74" s="185"/>
      <c r="L74" s="185"/>
      <c r="M74" s="185"/>
      <c r="N74" s="185"/>
      <c r="O74" s="185"/>
      <c r="P74" s="185"/>
    </row>
    <row r="75" spans="1:16" hidden="1" outlineLevel="3" x14ac:dyDescent="0.2">
      <c r="A75" s="251" t="s">
        <v>140</v>
      </c>
      <c r="B75" s="129">
        <v>0</v>
      </c>
      <c r="C75" s="129">
        <v>0</v>
      </c>
      <c r="D75" s="129">
        <v>0</v>
      </c>
      <c r="E75" s="129">
        <v>4800000</v>
      </c>
      <c r="F75" s="129">
        <v>4800000</v>
      </c>
      <c r="G75" s="129">
        <v>4800000</v>
      </c>
      <c r="H75" s="185"/>
      <c r="I75" s="185"/>
      <c r="J75" s="185"/>
      <c r="K75" s="185"/>
      <c r="L75" s="185"/>
      <c r="M75" s="185"/>
      <c r="N75" s="185"/>
      <c r="O75" s="185"/>
      <c r="P75" s="185"/>
    </row>
    <row r="76" spans="1:16" hidden="1" outlineLevel="3" x14ac:dyDescent="0.2">
      <c r="A76" s="251" t="s">
        <v>170</v>
      </c>
      <c r="B76" s="129">
        <v>0</v>
      </c>
      <c r="C76" s="129">
        <v>0</v>
      </c>
      <c r="D76" s="129">
        <v>0</v>
      </c>
      <c r="E76" s="129">
        <v>1550000</v>
      </c>
      <c r="F76" s="129">
        <v>0</v>
      </c>
      <c r="G76" s="129">
        <v>0</v>
      </c>
      <c r="H76" s="185"/>
      <c r="I76" s="185"/>
      <c r="J76" s="185"/>
      <c r="K76" s="185"/>
      <c r="L76" s="185"/>
      <c r="M76" s="185"/>
      <c r="N76" s="185"/>
      <c r="O76" s="185"/>
      <c r="P76" s="185"/>
    </row>
    <row r="77" spans="1:16" hidden="1" outlineLevel="3" x14ac:dyDescent="0.2">
      <c r="A77" s="251" t="s">
        <v>93</v>
      </c>
      <c r="B77" s="129">
        <v>0</v>
      </c>
      <c r="C77" s="129">
        <v>0</v>
      </c>
      <c r="D77" s="129">
        <v>4000000</v>
      </c>
      <c r="E77" s="129">
        <v>4250000</v>
      </c>
      <c r="F77" s="129">
        <v>4250000</v>
      </c>
      <c r="G77" s="129">
        <v>4250000</v>
      </c>
      <c r="H77" s="185"/>
      <c r="I77" s="185"/>
      <c r="J77" s="185"/>
      <c r="K77" s="185"/>
      <c r="L77" s="185"/>
      <c r="M77" s="185"/>
      <c r="N77" s="185"/>
      <c r="O77" s="185"/>
      <c r="P77" s="185"/>
    </row>
    <row r="78" spans="1:16" hidden="1" outlineLevel="3" x14ac:dyDescent="0.2">
      <c r="A78" s="251" t="s">
        <v>0</v>
      </c>
      <c r="B78" s="129">
        <v>0</v>
      </c>
      <c r="C78" s="129">
        <v>0</v>
      </c>
      <c r="D78" s="129">
        <v>0</v>
      </c>
      <c r="E78" s="129">
        <v>4150000</v>
      </c>
      <c r="F78" s="129">
        <v>4150000</v>
      </c>
      <c r="G78" s="129">
        <v>4150000</v>
      </c>
      <c r="H78" s="185"/>
      <c r="I78" s="185"/>
      <c r="J78" s="185"/>
      <c r="K78" s="185"/>
      <c r="L78" s="185"/>
      <c r="M78" s="185"/>
      <c r="N78" s="185"/>
      <c r="O78" s="185"/>
      <c r="P78" s="185"/>
    </row>
    <row r="79" spans="1:16" hidden="1" outlineLevel="3" x14ac:dyDescent="0.2">
      <c r="A79" s="251" t="s">
        <v>119</v>
      </c>
      <c r="B79" s="129">
        <v>880000</v>
      </c>
      <c r="C79" s="129">
        <v>880000</v>
      </c>
      <c r="D79" s="129">
        <v>880000</v>
      </c>
      <c r="E79" s="129">
        <v>880000</v>
      </c>
      <c r="F79" s="129">
        <v>440000</v>
      </c>
      <c r="G79" s="129">
        <v>0</v>
      </c>
      <c r="H79" s="185"/>
      <c r="I79" s="185"/>
      <c r="J79" s="185"/>
      <c r="K79" s="185"/>
      <c r="L79" s="185"/>
      <c r="M79" s="185"/>
      <c r="N79" s="185"/>
      <c r="O79" s="185"/>
      <c r="P79" s="185"/>
    </row>
    <row r="80" spans="1:16" hidden="1" outlineLevel="3" x14ac:dyDescent="0.2">
      <c r="A80" s="251" t="s">
        <v>168</v>
      </c>
      <c r="B80" s="129">
        <v>727000</v>
      </c>
      <c r="C80" s="129">
        <v>727000</v>
      </c>
      <c r="D80" s="129">
        <v>727000</v>
      </c>
      <c r="E80" s="129">
        <v>727000</v>
      </c>
      <c r="F80" s="129">
        <v>727000</v>
      </c>
      <c r="G80" s="129">
        <v>0</v>
      </c>
      <c r="H80" s="185"/>
      <c r="I80" s="185"/>
      <c r="J80" s="185"/>
      <c r="K80" s="185"/>
      <c r="L80" s="185"/>
      <c r="M80" s="185"/>
      <c r="N80" s="185"/>
      <c r="O80" s="185"/>
      <c r="P80" s="185"/>
    </row>
    <row r="81" spans="1:16" ht="25.5" outlineLevel="2" collapsed="1" x14ac:dyDescent="0.2">
      <c r="A81" s="252" t="s">
        <v>109</v>
      </c>
      <c r="B81" s="129">
        <f t="shared" ref="B81:F81" si="14">SUM(B$82:B$84)</f>
        <v>7088958.7024800004</v>
      </c>
      <c r="C81" s="129">
        <f t="shared" si="14"/>
        <v>6489256.5300000003</v>
      </c>
      <c r="D81" s="129">
        <f t="shared" si="14"/>
        <v>6239256.5299999993</v>
      </c>
      <c r="E81" s="129">
        <f t="shared" si="14"/>
        <v>5992427.1774300002</v>
      </c>
      <c r="F81" s="129">
        <f t="shared" si="14"/>
        <v>6295318.3125900002</v>
      </c>
      <c r="G81" s="129">
        <v>5058488.6555399997</v>
      </c>
      <c r="H81" s="185"/>
      <c r="I81" s="185"/>
      <c r="J81" s="185"/>
      <c r="K81" s="185"/>
      <c r="L81" s="185"/>
      <c r="M81" s="185"/>
      <c r="N81" s="185"/>
      <c r="O81" s="185"/>
      <c r="P81" s="185"/>
    </row>
    <row r="82" spans="1:16" hidden="1" outlineLevel="3" x14ac:dyDescent="0.2">
      <c r="A82" s="251" t="s">
        <v>48</v>
      </c>
      <c r="B82" s="129">
        <v>2100000</v>
      </c>
      <c r="C82" s="129">
        <v>2100000</v>
      </c>
      <c r="D82" s="129">
        <v>2100000</v>
      </c>
      <c r="E82" s="129">
        <v>2100000</v>
      </c>
      <c r="F82" s="129">
        <v>2100000</v>
      </c>
      <c r="G82" s="129">
        <v>1050000</v>
      </c>
      <c r="H82" s="185"/>
      <c r="I82" s="185"/>
      <c r="J82" s="185"/>
      <c r="K82" s="185"/>
      <c r="L82" s="185"/>
      <c r="M82" s="185"/>
      <c r="N82" s="185"/>
      <c r="O82" s="185"/>
      <c r="P82" s="185"/>
    </row>
    <row r="83" spans="1:16" hidden="1" outlineLevel="3" x14ac:dyDescent="0.2">
      <c r="A83" s="251" t="s">
        <v>117</v>
      </c>
      <c r="B83" s="129">
        <v>4988958.7024800004</v>
      </c>
      <c r="C83" s="129">
        <v>4389256.53</v>
      </c>
      <c r="D83" s="129">
        <v>4139256.53</v>
      </c>
      <c r="E83" s="129">
        <v>3892427.1774300002</v>
      </c>
      <c r="F83" s="129">
        <v>4009862.3181500002</v>
      </c>
      <c r="G83" s="129">
        <v>3859862.3181500002</v>
      </c>
      <c r="H83" s="185"/>
      <c r="I83" s="185"/>
      <c r="J83" s="185"/>
      <c r="K83" s="185"/>
      <c r="L83" s="185"/>
      <c r="M83" s="185"/>
      <c r="N83" s="185"/>
      <c r="O83" s="185"/>
      <c r="P83" s="185"/>
    </row>
    <row r="84" spans="1:16" hidden="1" outlineLevel="3" x14ac:dyDescent="0.2">
      <c r="A84" s="251" t="s">
        <v>86</v>
      </c>
      <c r="B84" s="129">
        <v>0</v>
      </c>
      <c r="C84" s="129">
        <v>0</v>
      </c>
      <c r="D84" s="129">
        <v>0</v>
      </c>
      <c r="E84" s="129">
        <v>0</v>
      </c>
      <c r="F84" s="129">
        <v>185455.99444000001</v>
      </c>
      <c r="G84" s="129">
        <v>148626.33739</v>
      </c>
      <c r="H84" s="185"/>
      <c r="I84" s="185"/>
      <c r="J84" s="185"/>
      <c r="K84" s="185"/>
      <c r="L84" s="185"/>
      <c r="M84" s="185"/>
      <c r="N84" s="185"/>
      <c r="O84" s="185"/>
      <c r="P84" s="185"/>
    </row>
    <row r="85" spans="1:16" outlineLevel="2" collapsed="1" x14ac:dyDescent="0.2">
      <c r="A85" s="252" t="s">
        <v>127</v>
      </c>
      <c r="B85" s="129">
        <f t="shared" ref="B85:F85" si="15">SUM(B$86:B$86)</f>
        <v>954.65</v>
      </c>
      <c r="C85" s="129">
        <f t="shared" si="15"/>
        <v>954.65</v>
      </c>
      <c r="D85" s="129">
        <f t="shared" si="15"/>
        <v>954.65</v>
      </c>
      <c r="E85" s="129">
        <f t="shared" si="15"/>
        <v>954.65</v>
      </c>
      <c r="F85" s="129">
        <f t="shared" si="15"/>
        <v>954.65</v>
      </c>
      <c r="G85" s="129">
        <v>954.65</v>
      </c>
      <c r="H85" s="185"/>
      <c r="I85" s="185"/>
      <c r="J85" s="185"/>
      <c r="K85" s="185"/>
      <c r="L85" s="185"/>
      <c r="M85" s="185"/>
      <c r="N85" s="185"/>
      <c r="O85" s="185"/>
      <c r="P85" s="185"/>
    </row>
    <row r="86" spans="1:16" hidden="1" outlineLevel="3" x14ac:dyDescent="0.2">
      <c r="A86" s="251" t="s">
        <v>66</v>
      </c>
      <c r="B86" s="129">
        <v>954.65</v>
      </c>
      <c r="C86" s="129">
        <v>954.65</v>
      </c>
      <c r="D86" s="129">
        <v>954.65</v>
      </c>
      <c r="E86" s="129">
        <v>954.65</v>
      </c>
      <c r="F86" s="129">
        <v>954.65</v>
      </c>
      <c r="G86" s="129">
        <v>954.65</v>
      </c>
      <c r="H86" s="185"/>
      <c r="I86" s="185"/>
      <c r="J86" s="185"/>
      <c r="K86" s="185"/>
      <c r="L86" s="185"/>
      <c r="M86" s="185"/>
      <c r="N86" s="185"/>
      <c r="O86" s="185"/>
      <c r="P86" s="185"/>
    </row>
    <row r="87" spans="1:16" ht="15" outlineLevel="1" x14ac:dyDescent="0.25">
      <c r="A87" s="253" t="s">
        <v>60</v>
      </c>
      <c r="B87" s="79">
        <f t="shared" ref="B87:G87" si="16">B$88+B$93+B$95+B$109+B$113</f>
        <v>94932456.741980001</v>
      </c>
      <c r="C87" s="79">
        <f t="shared" si="16"/>
        <v>103607858.64853999</v>
      </c>
      <c r="D87" s="79">
        <f t="shared" si="16"/>
        <v>100080911.39667</v>
      </c>
      <c r="E87" s="79">
        <f t="shared" si="16"/>
        <v>77438507.041099995</v>
      </c>
      <c r="F87" s="79">
        <f t="shared" si="16"/>
        <v>125938967.15411</v>
      </c>
      <c r="G87" s="79">
        <f t="shared" si="16"/>
        <v>250404954.90307999</v>
      </c>
      <c r="H87" s="185"/>
      <c r="I87" s="185"/>
      <c r="J87" s="185"/>
      <c r="K87" s="185"/>
      <c r="L87" s="185"/>
      <c r="M87" s="185"/>
      <c r="N87" s="185"/>
      <c r="O87" s="185"/>
      <c r="P87" s="185"/>
    </row>
    <row r="88" spans="1:16" ht="25.5" outlineLevel="2" collapsed="1" x14ac:dyDescent="0.2">
      <c r="A88" s="252" t="s">
        <v>160</v>
      </c>
      <c r="B88" s="129">
        <f t="shared" ref="B88:F88" si="17">SUM(B$89:B$92)</f>
        <v>61628675.887089998</v>
      </c>
      <c r="C88" s="129">
        <f t="shared" si="17"/>
        <v>61533966.813510001</v>
      </c>
      <c r="D88" s="129">
        <f t="shared" si="17"/>
        <v>40557833.932560004</v>
      </c>
      <c r="E88" s="129">
        <f t="shared" si="17"/>
        <v>16225621.553160001</v>
      </c>
      <c r="F88" s="129">
        <f t="shared" si="17"/>
        <v>40110556.680459999</v>
      </c>
      <c r="G88" s="129">
        <v>135598639.03342</v>
      </c>
      <c r="H88" s="185"/>
      <c r="I88" s="185"/>
      <c r="J88" s="185"/>
      <c r="K88" s="185"/>
      <c r="L88" s="185"/>
      <c r="M88" s="185"/>
      <c r="N88" s="185"/>
      <c r="O88" s="185"/>
      <c r="P88" s="185"/>
    </row>
    <row r="89" spans="1:16" hidden="1" outlineLevel="3" x14ac:dyDescent="0.2">
      <c r="A89" s="251" t="s">
        <v>61</v>
      </c>
      <c r="B89" s="129">
        <v>519545.08432999998</v>
      </c>
      <c r="C89" s="129">
        <v>443254.08396999998</v>
      </c>
      <c r="D89" s="129">
        <v>379457.68589999998</v>
      </c>
      <c r="E89" s="129">
        <v>318378.13165</v>
      </c>
      <c r="F89" s="129">
        <v>451450.45024999999</v>
      </c>
      <c r="G89" s="129">
        <v>435862.15127999999</v>
      </c>
      <c r="H89" s="185"/>
      <c r="I89" s="185"/>
      <c r="J89" s="185"/>
      <c r="K89" s="185"/>
      <c r="L89" s="185"/>
      <c r="M89" s="185"/>
      <c r="N89" s="185"/>
      <c r="O89" s="185"/>
      <c r="P89" s="185"/>
    </row>
    <row r="90" spans="1:16" hidden="1" outlineLevel="3" x14ac:dyDescent="0.2">
      <c r="A90" s="251" t="s">
        <v>53</v>
      </c>
      <c r="B90" s="129">
        <v>1183002.58192</v>
      </c>
      <c r="C90" s="129">
        <v>1010012.66708</v>
      </c>
      <c r="D90" s="129">
        <v>904242.61814000004</v>
      </c>
      <c r="E90" s="129">
        <v>782190.66156000004</v>
      </c>
      <c r="F90" s="129">
        <v>1392507.25657</v>
      </c>
      <c r="G90" s="129">
        <v>1923458.8565700001</v>
      </c>
      <c r="H90" s="185"/>
      <c r="I90" s="185"/>
      <c r="J90" s="185"/>
      <c r="K90" s="185"/>
      <c r="L90" s="185"/>
      <c r="M90" s="185"/>
      <c r="N90" s="185"/>
      <c r="O90" s="185"/>
      <c r="P90" s="185"/>
    </row>
    <row r="91" spans="1:16" hidden="1" outlineLevel="3" x14ac:dyDescent="0.2">
      <c r="A91" s="251" t="s">
        <v>123</v>
      </c>
      <c r="B91" s="129">
        <v>1133218.6958399999</v>
      </c>
      <c r="C91" s="129">
        <v>1262990.79746</v>
      </c>
      <c r="D91" s="129">
        <v>1483629.8022700001</v>
      </c>
      <c r="E91" s="129">
        <v>1948240.7330700001</v>
      </c>
      <c r="F91" s="129">
        <v>5807737.2910500001</v>
      </c>
      <c r="G91" s="129">
        <v>8814534.8346200008</v>
      </c>
      <c r="H91" s="185"/>
      <c r="I91" s="185"/>
      <c r="J91" s="185"/>
      <c r="K91" s="185"/>
      <c r="L91" s="185"/>
      <c r="M91" s="185"/>
      <c r="N91" s="185"/>
      <c r="O91" s="185"/>
      <c r="P91" s="185"/>
    </row>
    <row r="92" spans="1:16" hidden="1" outlineLevel="3" x14ac:dyDescent="0.2">
      <c r="A92" s="251" t="s">
        <v>136</v>
      </c>
      <c r="B92" s="129">
        <v>58792909.524999999</v>
      </c>
      <c r="C92" s="129">
        <v>58817709.265000001</v>
      </c>
      <c r="D92" s="129">
        <v>37790503.826250002</v>
      </c>
      <c r="E92" s="129">
        <v>13176812.02688</v>
      </c>
      <c r="F92" s="129">
        <v>32458861.68259</v>
      </c>
      <c r="G92" s="129">
        <v>124424783.19095001</v>
      </c>
      <c r="H92" s="185"/>
      <c r="I92" s="185"/>
      <c r="J92" s="185"/>
      <c r="K92" s="185"/>
      <c r="L92" s="185"/>
      <c r="M92" s="185"/>
      <c r="N92" s="185"/>
      <c r="O92" s="185"/>
      <c r="P92" s="185"/>
    </row>
    <row r="93" spans="1:16" ht="25.5" outlineLevel="2" collapsed="1" x14ac:dyDescent="0.2">
      <c r="A93" s="252" t="s">
        <v>43</v>
      </c>
      <c r="B93" s="129">
        <f t="shared" ref="B93:F93" si="18">SUM(B$94:B$94)</f>
        <v>1517448.7466500001</v>
      </c>
      <c r="C93" s="129">
        <f t="shared" si="18"/>
        <v>1522804.4256899999</v>
      </c>
      <c r="D93" s="129">
        <f t="shared" si="18"/>
        <v>1980933.6450799999</v>
      </c>
      <c r="E93" s="129">
        <f t="shared" si="18"/>
        <v>1980933.6450799999</v>
      </c>
      <c r="F93" s="129">
        <f t="shared" si="18"/>
        <v>3842712.4724099999</v>
      </c>
      <c r="G93" s="129">
        <v>4465262.5805500001</v>
      </c>
      <c r="H93" s="185"/>
      <c r="I93" s="185"/>
      <c r="J93" s="185"/>
      <c r="K93" s="185"/>
      <c r="L93" s="185"/>
      <c r="M93" s="185"/>
      <c r="N93" s="185"/>
      <c r="O93" s="185"/>
      <c r="P93" s="185"/>
    </row>
    <row r="94" spans="1:16" hidden="1" outlineLevel="3" x14ac:dyDescent="0.2">
      <c r="A94" s="251" t="s">
        <v>26</v>
      </c>
      <c r="B94" s="129">
        <v>1517448.7466500001</v>
      </c>
      <c r="C94" s="129">
        <v>1522804.4256899999</v>
      </c>
      <c r="D94" s="129">
        <v>1980933.6450799999</v>
      </c>
      <c r="E94" s="129">
        <v>1980933.6450799999</v>
      </c>
      <c r="F94" s="129">
        <v>3842712.4724099999</v>
      </c>
      <c r="G94" s="129">
        <v>4465262.5805500001</v>
      </c>
      <c r="H94" s="185"/>
      <c r="I94" s="185"/>
      <c r="J94" s="185"/>
      <c r="K94" s="185"/>
      <c r="L94" s="185"/>
      <c r="M94" s="185"/>
      <c r="N94" s="185"/>
      <c r="O94" s="185"/>
      <c r="P94" s="185"/>
    </row>
    <row r="95" spans="1:16" ht="25.5" outlineLevel="2" collapsed="1" x14ac:dyDescent="0.2">
      <c r="A95" s="252" t="s">
        <v>191</v>
      </c>
      <c r="B95" s="129">
        <f t="shared" ref="B95:F95" si="19">SUM(B$96:B$108)</f>
        <v>13566438.020310001</v>
      </c>
      <c r="C95" s="129">
        <f t="shared" si="19"/>
        <v>16757029.318409998</v>
      </c>
      <c r="D95" s="129">
        <f t="shared" si="19"/>
        <v>29341329.178950001</v>
      </c>
      <c r="E95" s="129">
        <f t="shared" si="19"/>
        <v>31025741.73996</v>
      </c>
      <c r="F95" s="129">
        <f t="shared" si="19"/>
        <v>51615528.267689995</v>
      </c>
      <c r="G95" s="129">
        <v>66324948.941430002</v>
      </c>
      <c r="H95" s="185"/>
      <c r="I95" s="185"/>
      <c r="J95" s="185"/>
      <c r="K95" s="185"/>
      <c r="L95" s="185"/>
      <c r="M95" s="185"/>
      <c r="N95" s="185"/>
      <c r="O95" s="185"/>
      <c r="P95" s="185"/>
    </row>
    <row r="96" spans="1:16" hidden="1" outlineLevel="3" x14ac:dyDescent="0.2">
      <c r="A96" s="251" t="s">
        <v>50</v>
      </c>
      <c r="B96" s="129">
        <v>528656.9</v>
      </c>
      <c r="C96" s="129">
        <v>514902.65</v>
      </c>
      <c r="D96" s="129">
        <v>351239.06315</v>
      </c>
      <c r="E96" s="129">
        <v>184025.49264000001</v>
      </c>
      <c r="F96" s="129">
        <v>0</v>
      </c>
      <c r="G96" s="129">
        <v>0</v>
      </c>
      <c r="H96" s="185"/>
      <c r="I96" s="185"/>
      <c r="J96" s="185"/>
      <c r="K96" s="185"/>
      <c r="L96" s="185"/>
      <c r="M96" s="185"/>
      <c r="N96" s="185"/>
      <c r="O96" s="185"/>
      <c r="P96" s="185"/>
    </row>
    <row r="97" spans="1:16" hidden="1" outlineLevel="3" x14ac:dyDescent="0.2">
      <c r="A97" s="251" t="s">
        <v>145</v>
      </c>
      <c r="B97" s="129">
        <v>2367424.01297</v>
      </c>
      <c r="C97" s="129">
        <v>1921524.9341500001</v>
      </c>
      <c r="D97" s="129">
        <v>1572913.9272</v>
      </c>
      <c r="E97" s="129">
        <v>1236150.67078</v>
      </c>
      <c r="F97" s="129">
        <v>1435475.70704</v>
      </c>
      <c r="G97" s="129">
        <v>934226.35922999994</v>
      </c>
      <c r="H97" s="185"/>
      <c r="I97" s="185"/>
      <c r="J97" s="185"/>
      <c r="K97" s="185"/>
      <c r="L97" s="185"/>
      <c r="M97" s="185"/>
      <c r="N97" s="185"/>
      <c r="O97" s="185"/>
      <c r="P97" s="185"/>
    </row>
    <row r="98" spans="1:16" hidden="1" outlineLevel="3" x14ac:dyDescent="0.2">
      <c r="A98" s="251" t="s">
        <v>185</v>
      </c>
      <c r="B98" s="129">
        <v>1194255</v>
      </c>
      <c r="C98" s="129">
        <v>1198470</v>
      </c>
      <c r="D98" s="129">
        <v>1198950</v>
      </c>
      <c r="E98" s="129">
        <v>1198950</v>
      </c>
      <c r="F98" s="129">
        <v>0</v>
      </c>
      <c r="G98" s="129">
        <v>0</v>
      </c>
      <c r="H98" s="185"/>
      <c r="I98" s="185"/>
      <c r="J98" s="185"/>
      <c r="K98" s="185"/>
      <c r="L98" s="185"/>
      <c r="M98" s="185"/>
      <c r="N98" s="185"/>
      <c r="O98" s="185"/>
      <c r="P98" s="185"/>
    </row>
    <row r="99" spans="1:16" hidden="1" outlineLevel="3" x14ac:dyDescent="0.2">
      <c r="A99" s="251" t="s">
        <v>100</v>
      </c>
      <c r="B99" s="129">
        <v>2810480.1</v>
      </c>
      <c r="C99" s="129">
        <v>2416115.52</v>
      </c>
      <c r="D99" s="129">
        <v>2014236</v>
      </c>
      <c r="E99" s="129">
        <v>1611388.8</v>
      </c>
      <c r="F99" s="129">
        <v>2384205.6672</v>
      </c>
      <c r="G99" s="129">
        <v>2308721.6880000001</v>
      </c>
      <c r="H99" s="185"/>
      <c r="I99" s="185"/>
      <c r="J99" s="185"/>
      <c r="K99" s="185"/>
      <c r="L99" s="185"/>
      <c r="M99" s="185"/>
      <c r="N99" s="185"/>
      <c r="O99" s="185"/>
      <c r="P99" s="185"/>
    </row>
    <row r="100" spans="1:16" hidden="1" outlineLevel="3" x14ac:dyDescent="0.2">
      <c r="A100" s="251" t="s">
        <v>186</v>
      </c>
      <c r="B100" s="129">
        <v>1263532.10836</v>
      </c>
      <c r="C100" s="129">
        <v>456560.00685000001</v>
      </c>
      <c r="D100" s="129">
        <v>342557.15198999998</v>
      </c>
      <c r="E100" s="129">
        <v>228371.43999000001</v>
      </c>
      <c r="F100" s="129">
        <v>225265.11275</v>
      </c>
      <c r="G100" s="129">
        <v>0</v>
      </c>
      <c r="H100" s="185"/>
      <c r="I100" s="185"/>
      <c r="J100" s="185"/>
      <c r="K100" s="185"/>
      <c r="L100" s="185"/>
      <c r="M100" s="185"/>
      <c r="N100" s="185"/>
      <c r="O100" s="185"/>
      <c r="P100" s="185"/>
    </row>
    <row r="101" spans="1:16" hidden="1" outlineLevel="3" x14ac:dyDescent="0.2">
      <c r="A101" s="251" t="s">
        <v>105</v>
      </c>
      <c r="B101" s="129">
        <v>1061560.0451199999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85"/>
      <c r="I101" s="185"/>
      <c r="J101" s="185"/>
      <c r="K101" s="185"/>
      <c r="L101" s="185"/>
      <c r="M101" s="185"/>
      <c r="N101" s="185"/>
      <c r="O101" s="185"/>
      <c r="P101" s="185"/>
    </row>
    <row r="102" spans="1:16" hidden="1" outlineLevel="3" x14ac:dyDescent="0.2">
      <c r="A102" s="251" t="s">
        <v>121</v>
      </c>
      <c r="B102" s="129">
        <v>831012.49386000005</v>
      </c>
      <c r="C102" s="129">
        <v>787535.55741000001</v>
      </c>
      <c r="D102" s="129">
        <v>716256.03452999995</v>
      </c>
      <c r="E102" s="129">
        <v>656686.37100000004</v>
      </c>
      <c r="F102" s="129">
        <v>980382.46112999995</v>
      </c>
      <c r="G102" s="129">
        <v>1063301.9737499999</v>
      </c>
      <c r="H102" s="185"/>
      <c r="I102" s="185"/>
      <c r="J102" s="185"/>
      <c r="K102" s="185"/>
      <c r="L102" s="185"/>
      <c r="M102" s="185"/>
      <c r="N102" s="185"/>
      <c r="O102" s="185"/>
      <c r="P102" s="185"/>
    </row>
    <row r="103" spans="1:16" hidden="1" outlineLevel="3" x14ac:dyDescent="0.2">
      <c r="A103" s="251" t="s">
        <v>112</v>
      </c>
      <c r="B103" s="129">
        <v>3509517.36</v>
      </c>
      <c r="C103" s="129">
        <v>3521903.84</v>
      </c>
      <c r="D103" s="129">
        <v>3523314.4</v>
      </c>
      <c r="E103" s="129">
        <v>2348876.2773199999</v>
      </c>
      <c r="F103" s="129">
        <v>2316926.5369799999</v>
      </c>
      <c r="G103" s="129">
        <v>841339.79964999994</v>
      </c>
      <c r="H103" s="185"/>
      <c r="I103" s="185"/>
      <c r="J103" s="185"/>
      <c r="K103" s="185"/>
      <c r="L103" s="185"/>
      <c r="M103" s="185"/>
      <c r="N103" s="185"/>
      <c r="O103" s="185"/>
      <c r="P103" s="185"/>
    </row>
    <row r="104" spans="1:16" hidden="1" outlineLevel="3" x14ac:dyDescent="0.2">
      <c r="A104" s="251" t="s">
        <v>103</v>
      </c>
      <c r="B104" s="129">
        <v>0</v>
      </c>
      <c r="C104" s="129">
        <v>0</v>
      </c>
      <c r="D104" s="129">
        <v>0</v>
      </c>
      <c r="E104" s="129">
        <v>3996500</v>
      </c>
      <c r="F104" s="129">
        <v>7884278</v>
      </c>
      <c r="G104" s="129">
        <v>11451992.5</v>
      </c>
      <c r="H104" s="185"/>
      <c r="I104" s="185"/>
      <c r="J104" s="185"/>
      <c r="K104" s="185"/>
      <c r="L104" s="185"/>
      <c r="M104" s="185"/>
      <c r="N104" s="185"/>
      <c r="O104" s="185"/>
      <c r="P104" s="185"/>
    </row>
    <row r="105" spans="1:16" hidden="1" outlineLevel="3" x14ac:dyDescent="0.2">
      <c r="A105" s="251" t="s">
        <v>138</v>
      </c>
      <c r="B105" s="129">
        <v>0</v>
      </c>
      <c r="C105" s="129">
        <v>0</v>
      </c>
      <c r="D105" s="129">
        <v>463041.25208000001</v>
      </c>
      <c r="E105" s="129">
        <v>679405</v>
      </c>
      <c r="F105" s="129">
        <v>1340327.26</v>
      </c>
      <c r="G105" s="129">
        <v>1650919.2387999999</v>
      </c>
      <c r="H105" s="185"/>
      <c r="I105" s="185"/>
      <c r="J105" s="185"/>
      <c r="K105" s="185"/>
      <c r="L105" s="185"/>
      <c r="M105" s="185"/>
      <c r="N105" s="185"/>
      <c r="O105" s="185"/>
      <c r="P105" s="185"/>
    </row>
    <row r="106" spans="1:16" hidden="1" outlineLevel="3" x14ac:dyDescent="0.2">
      <c r="A106" s="251" t="s">
        <v>115</v>
      </c>
      <c r="B106" s="129">
        <v>0</v>
      </c>
      <c r="C106" s="129">
        <v>0</v>
      </c>
      <c r="D106" s="129">
        <v>11989500</v>
      </c>
      <c r="E106" s="129">
        <v>12406126.29274</v>
      </c>
      <c r="F106" s="129">
        <v>24474752.557250001</v>
      </c>
      <c r="G106" s="129">
        <v>35549822.409220003</v>
      </c>
      <c r="H106" s="185"/>
      <c r="I106" s="185"/>
      <c r="J106" s="185"/>
      <c r="K106" s="185"/>
      <c r="L106" s="185"/>
      <c r="M106" s="185"/>
      <c r="N106" s="185"/>
      <c r="O106" s="185"/>
      <c r="P106" s="185"/>
    </row>
    <row r="107" spans="1:16" hidden="1" outlineLevel="3" x14ac:dyDescent="0.2">
      <c r="A107" s="251" t="s">
        <v>96</v>
      </c>
      <c r="B107" s="129">
        <v>0</v>
      </c>
      <c r="C107" s="129">
        <v>858504.01</v>
      </c>
      <c r="D107" s="129">
        <v>2085773.35</v>
      </c>
      <c r="E107" s="129">
        <v>1825051.6812499999</v>
      </c>
      <c r="F107" s="129">
        <v>3086103.51615</v>
      </c>
      <c r="G107" s="129">
        <v>4109046.4839499998</v>
      </c>
      <c r="H107" s="185"/>
      <c r="I107" s="185"/>
      <c r="J107" s="185"/>
      <c r="K107" s="185"/>
      <c r="L107" s="185"/>
      <c r="M107" s="185"/>
      <c r="N107" s="185"/>
      <c r="O107" s="185"/>
      <c r="P107" s="185"/>
    </row>
    <row r="108" spans="1:16" hidden="1" outlineLevel="3" x14ac:dyDescent="0.2">
      <c r="A108" s="251" t="s">
        <v>98</v>
      </c>
      <c r="B108" s="129">
        <v>0</v>
      </c>
      <c r="C108" s="129">
        <v>5081512.8</v>
      </c>
      <c r="D108" s="129">
        <v>5083548</v>
      </c>
      <c r="E108" s="129">
        <v>4654209.7142399997</v>
      </c>
      <c r="F108" s="129">
        <v>7487811.4491900001</v>
      </c>
      <c r="G108" s="129">
        <v>8415578.4888300002</v>
      </c>
      <c r="H108" s="185"/>
      <c r="I108" s="185"/>
      <c r="J108" s="185"/>
      <c r="K108" s="185"/>
      <c r="L108" s="185"/>
      <c r="M108" s="185"/>
      <c r="N108" s="185"/>
      <c r="O108" s="185"/>
      <c r="P108" s="185"/>
    </row>
    <row r="109" spans="1:16" ht="25.5" outlineLevel="2" collapsed="1" x14ac:dyDescent="0.2">
      <c r="A109" s="252" t="s">
        <v>55</v>
      </c>
      <c r="B109" s="129">
        <f t="shared" ref="B109:F109" si="20">SUM(B$110:B$112)</f>
        <v>17221292.448899999</v>
      </c>
      <c r="C109" s="129">
        <f t="shared" si="20"/>
        <v>22795035.226599999</v>
      </c>
      <c r="D109" s="129">
        <f t="shared" si="20"/>
        <v>27200314.880999997</v>
      </c>
      <c r="E109" s="129">
        <f t="shared" si="20"/>
        <v>27200314.880999997</v>
      </c>
      <c r="F109" s="129">
        <f t="shared" si="20"/>
        <v>28509549.248</v>
      </c>
      <c r="G109" s="129">
        <v>41410404.880000003</v>
      </c>
      <c r="H109" s="185"/>
      <c r="I109" s="185"/>
      <c r="J109" s="185"/>
      <c r="K109" s="185"/>
      <c r="L109" s="185"/>
      <c r="M109" s="185"/>
      <c r="N109" s="185"/>
      <c r="O109" s="185"/>
      <c r="P109" s="185"/>
    </row>
    <row r="110" spans="1:16" hidden="1" outlineLevel="3" x14ac:dyDescent="0.2">
      <c r="A110" s="81" t="s">
        <v>37</v>
      </c>
      <c r="B110" s="129">
        <v>0</v>
      </c>
      <c r="C110" s="129">
        <v>0</v>
      </c>
      <c r="D110" s="129">
        <v>4396150</v>
      </c>
      <c r="E110" s="129">
        <v>4396150</v>
      </c>
      <c r="F110" s="129">
        <v>8672705.8000000007</v>
      </c>
      <c r="G110" s="129">
        <v>12597191.75</v>
      </c>
      <c r="H110" s="185"/>
      <c r="I110" s="185"/>
      <c r="J110" s="185"/>
      <c r="K110" s="185"/>
      <c r="L110" s="185"/>
      <c r="M110" s="185"/>
      <c r="N110" s="185"/>
      <c r="O110" s="185"/>
      <c r="P110" s="185"/>
    </row>
    <row r="111" spans="1:16" hidden="1" outlineLevel="3" x14ac:dyDescent="0.2">
      <c r="A111" s="81" t="s">
        <v>130</v>
      </c>
      <c r="B111" s="129">
        <v>4522245.5999999996</v>
      </c>
      <c r="C111" s="129">
        <v>10051168.4</v>
      </c>
      <c r="D111" s="129">
        <v>10055194</v>
      </c>
      <c r="E111" s="129">
        <v>10055194</v>
      </c>
      <c r="F111" s="129">
        <v>19836843.447999999</v>
      </c>
      <c r="G111" s="129">
        <v>28813213.129999999</v>
      </c>
      <c r="H111" s="185"/>
      <c r="I111" s="185"/>
      <c r="J111" s="185"/>
      <c r="K111" s="185"/>
      <c r="L111" s="185"/>
      <c r="M111" s="185"/>
      <c r="N111" s="185"/>
      <c r="O111" s="185"/>
      <c r="P111" s="185"/>
    </row>
    <row r="112" spans="1:16" hidden="1" outlineLevel="3" x14ac:dyDescent="0.2">
      <c r="A112" s="81" t="s">
        <v>45</v>
      </c>
      <c r="B112" s="129">
        <v>12699046.8489</v>
      </c>
      <c r="C112" s="129">
        <v>12743866.8266</v>
      </c>
      <c r="D112" s="129">
        <v>12748970.880999999</v>
      </c>
      <c r="E112" s="129">
        <v>12748970.880999999</v>
      </c>
      <c r="F112" s="129">
        <v>0</v>
      </c>
      <c r="G112" s="129">
        <v>0</v>
      </c>
      <c r="H112" s="185"/>
      <c r="I112" s="185"/>
      <c r="J112" s="185"/>
      <c r="K112" s="185"/>
      <c r="L112" s="185"/>
      <c r="M112" s="185"/>
      <c r="N112" s="185"/>
      <c r="O112" s="185"/>
      <c r="P112" s="185"/>
    </row>
    <row r="113" spans="1:16" outlineLevel="2" collapsed="1" x14ac:dyDescent="0.2">
      <c r="A113" s="118" t="s">
        <v>162</v>
      </c>
      <c r="B113" s="129">
        <f t="shared" ref="B113:F113" si="21">SUM(B$114:B$114)</f>
        <v>998601.63902999996</v>
      </c>
      <c r="C113" s="129">
        <f t="shared" si="21"/>
        <v>999022.86433000001</v>
      </c>
      <c r="D113" s="129">
        <f t="shared" si="21"/>
        <v>1000499.75908</v>
      </c>
      <c r="E113" s="129">
        <f t="shared" si="21"/>
        <v>1005895.2219</v>
      </c>
      <c r="F113" s="129">
        <f t="shared" si="21"/>
        <v>1860620.4855500001</v>
      </c>
      <c r="G113" s="129">
        <v>2605699.4676799998</v>
      </c>
      <c r="H113" s="185"/>
      <c r="I113" s="185"/>
      <c r="J113" s="185"/>
      <c r="K113" s="185"/>
      <c r="L113" s="185"/>
      <c r="M113" s="185"/>
      <c r="N113" s="185"/>
      <c r="O113" s="185"/>
      <c r="P113" s="185"/>
    </row>
    <row r="114" spans="1:16" hidden="1" outlineLevel="3" x14ac:dyDescent="0.2">
      <c r="A114" s="81" t="s">
        <v>136</v>
      </c>
      <c r="B114" s="129">
        <v>998601.63902999996</v>
      </c>
      <c r="C114" s="129">
        <v>999022.86433000001</v>
      </c>
      <c r="D114" s="129">
        <v>1000499.75908</v>
      </c>
      <c r="E114" s="129">
        <v>1005895.2219</v>
      </c>
      <c r="F114" s="129">
        <v>1860620.4855500001</v>
      </c>
      <c r="G114" s="129">
        <v>2605699.4676799998</v>
      </c>
      <c r="H114" s="185"/>
      <c r="I114" s="185"/>
      <c r="J114" s="185"/>
      <c r="K114" s="185"/>
      <c r="L114" s="185"/>
      <c r="M114" s="185"/>
      <c r="N114" s="185"/>
      <c r="O114" s="185"/>
      <c r="P114" s="185"/>
    </row>
    <row r="115" spans="1:16" x14ac:dyDescent="0.2">
      <c r="B115" s="173"/>
      <c r="C115" s="173"/>
      <c r="D115" s="173"/>
      <c r="E115" s="173"/>
      <c r="F115" s="173"/>
      <c r="G115" s="173"/>
      <c r="H115" s="185"/>
      <c r="I115" s="185"/>
      <c r="J115" s="185"/>
      <c r="K115" s="185"/>
      <c r="L115" s="185"/>
      <c r="M115" s="185"/>
      <c r="N115" s="185"/>
      <c r="O115" s="185"/>
      <c r="P115" s="185"/>
    </row>
    <row r="116" spans="1:16" x14ac:dyDescent="0.2">
      <c r="B116" s="173"/>
      <c r="C116" s="173"/>
      <c r="D116" s="173"/>
      <c r="E116" s="173"/>
      <c r="F116" s="173"/>
      <c r="G116" s="173"/>
      <c r="H116" s="185"/>
      <c r="I116" s="185"/>
      <c r="J116" s="185"/>
      <c r="K116" s="185"/>
      <c r="L116" s="185"/>
      <c r="M116" s="185"/>
      <c r="N116" s="185"/>
      <c r="O116" s="185"/>
      <c r="P116" s="185"/>
    </row>
    <row r="117" spans="1:16" x14ac:dyDescent="0.2">
      <c r="B117" s="173"/>
      <c r="C117" s="173"/>
      <c r="D117" s="173"/>
      <c r="E117" s="173"/>
      <c r="F117" s="173"/>
      <c r="G117" s="173"/>
      <c r="H117" s="185"/>
      <c r="I117" s="185"/>
      <c r="J117" s="185"/>
      <c r="K117" s="185"/>
      <c r="L117" s="185"/>
      <c r="M117" s="185"/>
      <c r="N117" s="185"/>
      <c r="O117" s="185"/>
      <c r="P117" s="185"/>
    </row>
    <row r="118" spans="1:16" x14ac:dyDescent="0.2">
      <c r="B118" s="173"/>
      <c r="C118" s="173"/>
      <c r="D118" s="173"/>
      <c r="E118" s="173"/>
      <c r="F118" s="173"/>
      <c r="G118" s="173"/>
      <c r="H118" s="185"/>
      <c r="I118" s="185"/>
      <c r="J118" s="185"/>
      <c r="K118" s="185"/>
      <c r="L118" s="185"/>
      <c r="M118" s="185"/>
      <c r="N118" s="185"/>
      <c r="O118" s="185"/>
      <c r="P118" s="185"/>
    </row>
    <row r="119" spans="1:16" x14ac:dyDescent="0.2">
      <c r="B119" s="173"/>
      <c r="C119" s="173"/>
      <c r="D119" s="173"/>
      <c r="E119" s="173"/>
      <c r="F119" s="173"/>
      <c r="G119" s="173"/>
      <c r="H119" s="185"/>
      <c r="I119" s="185"/>
      <c r="J119" s="185"/>
      <c r="K119" s="185"/>
      <c r="L119" s="185"/>
      <c r="M119" s="185"/>
      <c r="N119" s="185"/>
      <c r="O119" s="185"/>
      <c r="P119" s="185"/>
    </row>
    <row r="120" spans="1:16" x14ac:dyDescent="0.2">
      <c r="B120" s="173"/>
      <c r="C120" s="173"/>
      <c r="D120" s="173"/>
      <c r="E120" s="173"/>
      <c r="F120" s="173"/>
      <c r="G120" s="173"/>
      <c r="H120" s="185"/>
      <c r="I120" s="185"/>
      <c r="J120" s="185"/>
      <c r="K120" s="185"/>
      <c r="L120" s="185"/>
      <c r="M120" s="185"/>
      <c r="N120" s="185"/>
      <c r="O120" s="185"/>
      <c r="P120" s="185"/>
    </row>
    <row r="121" spans="1:16" x14ac:dyDescent="0.2">
      <c r="B121" s="173"/>
      <c r="C121" s="173"/>
      <c r="D121" s="173"/>
      <c r="E121" s="173"/>
      <c r="F121" s="173"/>
      <c r="G121" s="173"/>
      <c r="H121" s="185"/>
      <c r="I121" s="185"/>
      <c r="J121" s="185"/>
      <c r="K121" s="185"/>
      <c r="L121" s="185"/>
      <c r="M121" s="185"/>
      <c r="N121" s="185"/>
      <c r="O121" s="185"/>
      <c r="P121" s="185"/>
    </row>
    <row r="122" spans="1:16" x14ac:dyDescent="0.2">
      <c r="B122" s="173"/>
      <c r="C122" s="173"/>
      <c r="D122" s="173"/>
      <c r="E122" s="173"/>
      <c r="F122" s="173"/>
      <c r="G122" s="173"/>
      <c r="H122" s="185"/>
      <c r="I122" s="185"/>
      <c r="J122" s="185"/>
      <c r="K122" s="185"/>
      <c r="L122" s="185"/>
      <c r="M122" s="185"/>
      <c r="N122" s="185"/>
      <c r="O122" s="185"/>
      <c r="P122" s="185"/>
    </row>
    <row r="123" spans="1:16" x14ac:dyDescent="0.2">
      <c r="B123" s="173"/>
      <c r="C123" s="173"/>
      <c r="D123" s="173"/>
      <c r="E123" s="173"/>
      <c r="F123" s="173"/>
      <c r="G123" s="173"/>
      <c r="H123" s="185"/>
      <c r="I123" s="185"/>
      <c r="J123" s="185"/>
      <c r="K123" s="185"/>
      <c r="L123" s="185"/>
      <c r="M123" s="185"/>
      <c r="N123" s="185"/>
      <c r="O123" s="185"/>
      <c r="P123" s="185"/>
    </row>
    <row r="124" spans="1:16" x14ac:dyDescent="0.2">
      <c r="B124" s="173"/>
      <c r="C124" s="173"/>
      <c r="D124" s="173"/>
      <c r="E124" s="173"/>
      <c r="F124" s="173"/>
      <c r="G124" s="173"/>
      <c r="H124" s="185"/>
      <c r="I124" s="185"/>
      <c r="J124" s="185"/>
      <c r="K124" s="185"/>
      <c r="L124" s="185"/>
      <c r="M124" s="185"/>
      <c r="N124" s="185"/>
      <c r="O124" s="185"/>
      <c r="P124" s="185"/>
    </row>
    <row r="125" spans="1:16" x14ac:dyDescent="0.2">
      <c r="B125" s="173"/>
      <c r="C125" s="173"/>
      <c r="D125" s="173"/>
      <c r="E125" s="173"/>
      <c r="F125" s="173"/>
      <c r="G125" s="173"/>
      <c r="H125" s="185"/>
      <c r="I125" s="185"/>
      <c r="J125" s="185"/>
      <c r="K125" s="185"/>
      <c r="L125" s="185"/>
      <c r="M125" s="185"/>
      <c r="N125" s="185"/>
      <c r="O125" s="185"/>
      <c r="P125" s="185"/>
    </row>
    <row r="126" spans="1:16" x14ac:dyDescent="0.2">
      <c r="B126" s="173"/>
      <c r="C126" s="173"/>
      <c r="D126" s="173"/>
      <c r="E126" s="173"/>
      <c r="F126" s="173"/>
      <c r="G126" s="173"/>
      <c r="H126" s="185"/>
      <c r="I126" s="185"/>
      <c r="J126" s="185"/>
      <c r="K126" s="185"/>
      <c r="L126" s="185"/>
      <c r="M126" s="185"/>
      <c r="N126" s="185"/>
      <c r="O126" s="185"/>
      <c r="P126" s="185"/>
    </row>
    <row r="127" spans="1:16" x14ac:dyDescent="0.2">
      <c r="B127" s="173"/>
      <c r="C127" s="173"/>
      <c r="D127" s="173"/>
      <c r="E127" s="173"/>
      <c r="F127" s="173"/>
      <c r="G127" s="173"/>
      <c r="H127" s="185"/>
      <c r="I127" s="185"/>
      <c r="J127" s="185"/>
      <c r="K127" s="185"/>
      <c r="L127" s="185"/>
      <c r="M127" s="185"/>
      <c r="N127" s="185"/>
      <c r="O127" s="185"/>
      <c r="P127" s="185"/>
    </row>
    <row r="128" spans="1:16" x14ac:dyDescent="0.2">
      <c r="B128" s="173"/>
      <c r="C128" s="173"/>
      <c r="D128" s="173"/>
      <c r="E128" s="173"/>
      <c r="F128" s="173"/>
      <c r="G128" s="173"/>
      <c r="H128" s="185"/>
      <c r="I128" s="185"/>
      <c r="J128" s="185"/>
      <c r="K128" s="185"/>
      <c r="L128" s="185"/>
      <c r="M128" s="185"/>
      <c r="N128" s="185"/>
      <c r="O128" s="185"/>
      <c r="P128" s="185"/>
    </row>
    <row r="129" spans="2:16" x14ac:dyDescent="0.2">
      <c r="B129" s="173"/>
      <c r="C129" s="173"/>
      <c r="D129" s="173"/>
      <c r="E129" s="173"/>
      <c r="F129" s="173"/>
      <c r="G129" s="173"/>
      <c r="H129" s="185"/>
      <c r="I129" s="185"/>
      <c r="J129" s="185"/>
      <c r="K129" s="185"/>
      <c r="L129" s="185"/>
      <c r="M129" s="185"/>
      <c r="N129" s="185"/>
      <c r="O129" s="185"/>
      <c r="P129" s="185"/>
    </row>
    <row r="130" spans="2:16" x14ac:dyDescent="0.2">
      <c r="B130" s="173"/>
      <c r="C130" s="173"/>
      <c r="D130" s="173"/>
      <c r="E130" s="173"/>
      <c r="F130" s="173"/>
      <c r="G130" s="173"/>
      <c r="H130" s="185"/>
      <c r="I130" s="185"/>
      <c r="J130" s="185"/>
      <c r="K130" s="185"/>
      <c r="L130" s="185"/>
      <c r="M130" s="185"/>
      <c r="N130" s="185"/>
      <c r="O130" s="185"/>
      <c r="P130" s="185"/>
    </row>
    <row r="131" spans="2:16" x14ac:dyDescent="0.2">
      <c r="B131" s="173"/>
      <c r="C131" s="173"/>
      <c r="D131" s="173"/>
      <c r="E131" s="173"/>
      <c r="F131" s="173"/>
      <c r="G131" s="173"/>
      <c r="H131" s="185"/>
      <c r="I131" s="185"/>
      <c r="J131" s="185"/>
      <c r="K131" s="185"/>
      <c r="L131" s="185"/>
      <c r="M131" s="185"/>
      <c r="N131" s="185"/>
      <c r="O131" s="185"/>
      <c r="P131" s="185"/>
    </row>
    <row r="132" spans="2:16" x14ac:dyDescent="0.2">
      <c r="B132" s="173"/>
      <c r="C132" s="173"/>
      <c r="D132" s="173"/>
      <c r="E132" s="173"/>
      <c r="F132" s="173"/>
      <c r="G132" s="173"/>
      <c r="H132" s="185"/>
      <c r="I132" s="185"/>
      <c r="J132" s="185"/>
      <c r="K132" s="185"/>
      <c r="L132" s="185"/>
      <c r="M132" s="185"/>
      <c r="N132" s="185"/>
      <c r="O132" s="185"/>
      <c r="P132" s="185"/>
    </row>
    <row r="133" spans="2:16" x14ac:dyDescent="0.2">
      <c r="B133" s="173"/>
      <c r="C133" s="173"/>
      <c r="D133" s="173"/>
      <c r="E133" s="173"/>
      <c r="F133" s="173"/>
      <c r="G133" s="173"/>
      <c r="H133" s="185"/>
      <c r="I133" s="185"/>
      <c r="J133" s="185"/>
      <c r="K133" s="185"/>
      <c r="L133" s="185"/>
      <c r="M133" s="185"/>
      <c r="N133" s="185"/>
      <c r="O133" s="185"/>
      <c r="P133" s="185"/>
    </row>
    <row r="134" spans="2:16" x14ac:dyDescent="0.2">
      <c r="B134" s="173"/>
      <c r="C134" s="173"/>
      <c r="D134" s="173"/>
      <c r="E134" s="173"/>
      <c r="F134" s="173"/>
      <c r="G134" s="173"/>
      <c r="H134" s="185"/>
      <c r="I134" s="185"/>
      <c r="J134" s="185"/>
      <c r="K134" s="185"/>
      <c r="L134" s="185"/>
      <c r="M134" s="185"/>
      <c r="N134" s="185"/>
      <c r="O134" s="185"/>
      <c r="P134" s="185"/>
    </row>
    <row r="135" spans="2:16" x14ac:dyDescent="0.2">
      <c r="B135" s="173"/>
      <c r="C135" s="173"/>
      <c r="D135" s="173"/>
      <c r="E135" s="173"/>
      <c r="F135" s="173"/>
      <c r="G135" s="173"/>
      <c r="H135" s="185"/>
      <c r="I135" s="185"/>
      <c r="J135" s="185"/>
      <c r="K135" s="185"/>
      <c r="L135" s="185"/>
      <c r="M135" s="185"/>
      <c r="N135" s="185"/>
      <c r="O135" s="185"/>
      <c r="P135" s="185"/>
    </row>
    <row r="136" spans="2:16" x14ac:dyDescent="0.2">
      <c r="B136" s="173"/>
      <c r="C136" s="173"/>
      <c r="D136" s="173"/>
      <c r="E136" s="173"/>
      <c r="F136" s="173"/>
      <c r="G136" s="173"/>
      <c r="H136" s="185"/>
      <c r="I136" s="185"/>
      <c r="J136" s="185"/>
      <c r="K136" s="185"/>
      <c r="L136" s="185"/>
      <c r="M136" s="185"/>
      <c r="N136" s="185"/>
      <c r="O136" s="185"/>
      <c r="P136" s="185"/>
    </row>
    <row r="137" spans="2:16" x14ac:dyDescent="0.2">
      <c r="B137" s="173"/>
      <c r="C137" s="173"/>
      <c r="D137" s="173"/>
      <c r="E137" s="173"/>
      <c r="F137" s="173"/>
      <c r="G137" s="173"/>
      <c r="H137" s="185"/>
      <c r="I137" s="185"/>
      <c r="J137" s="185"/>
      <c r="K137" s="185"/>
      <c r="L137" s="185"/>
      <c r="M137" s="185"/>
      <c r="N137" s="185"/>
      <c r="O137" s="185"/>
      <c r="P137" s="185"/>
    </row>
    <row r="138" spans="2:16" x14ac:dyDescent="0.2">
      <c r="B138" s="173"/>
      <c r="C138" s="173"/>
      <c r="D138" s="173"/>
      <c r="E138" s="173"/>
      <c r="F138" s="173"/>
      <c r="G138" s="173"/>
      <c r="H138" s="185"/>
      <c r="I138" s="185"/>
      <c r="J138" s="185"/>
      <c r="K138" s="185"/>
      <c r="L138" s="185"/>
      <c r="M138" s="185"/>
      <c r="N138" s="185"/>
      <c r="O138" s="185"/>
      <c r="P138" s="185"/>
    </row>
    <row r="139" spans="2:16" x14ac:dyDescent="0.2">
      <c r="B139" s="173"/>
      <c r="C139" s="173"/>
      <c r="D139" s="173"/>
      <c r="E139" s="173"/>
      <c r="F139" s="173"/>
      <c r="G139" s="173"/>
      <c r="H139" s="185"/>
      <c r="I139" s="185"/>
      <c r="J139" s="185"/>
      <c r="K139" s="185"/>
      <c r="L139" s="185"/>
      <c r="M139" s="185"/>
      <c r="N139" s="185"/>
      <c r="O139" s="185"/>
      <c r="P139" s="185"/>
    </row>
    <row r="140" spans="2:16" x14ac:dyDescent="0.2">
      <c r="B140" s="173"/>
      <c r="C140" s="173"/>
      <c r="D140" s="173"/>
      <c r="E140" s="173"/>
      <c r="F140" s="173"/>
      <c r="G140" s="173"/>
      <c r="H140" s="185"/>
      <c r="I140" s="185"/>
      <c r="J140" s="185"/>
      <c r="K140" s="185"/>
      <c r="L140" s="185"/>
      <c r="M140" s="185"/>
      <c r="N140" s="185"/>
      <c r="O140" s="185"/>
      <c r="P140" s="185"/>
    </row>
    <row r="141" spans="2:16" x14ac:dyDescent="0.2">
      <c r="B141" s="173"/>
      <c r="C141" s="173"/>
      <c r="D141" s="173"/>
      <c r="E141" s="173"/>
      <c r="F141" s="173"/>
      <c r="G141" s="173"/>
      <c r="H141" s="185"/>
      <c r="I141" s="185"/>
      <c r="J141" s="185"/>
      <c r="K141" s="185"/>
      <c r="L141" s="185"/>
      <c r="M141" s="185"/>
      <c r="N141" s="185"/>
      <c r="O141" s="185"/>
      <c r="P141" s="185"/>
    </row>
    <row r="142" spans="2:16" x14ac:dyDescent="0.2">
      <c r="B142" s="173"/>
      <c r="C142" s="173"/>
      <c r="D142" s="173"/>
      <c r="E142" s="173"/>
      <c r="F142" s="173"/>
      <c r="G142" s="173"/>
      <c r="H142" s="185"/>
      <c r="I142" s="185"/>
      <c r="J142" s="185"/>
      <c r="K142" s="185"/>
      <c r="L142" s="185"/>
      <c r="M142" s="185"/>
      <c r="N142" s="185"/>
      <c r="O142" s="185"/>
      <c r="P142" s="185"/>
    </row>
    <row r="143" spans="2:16" x14ac:dyDescent="0.2">
      <c r="B143" s="173"/>
      <c r="C143" s="173"/>
      <c r="D143" s="173"/>
      <c r="E143" s="173"/>
      <c r="F143" s="173"/>
      <c r="G143" s="173"/>
      <c r="H143" s="185"/>
      <c r="I143" s="185"/>
      <c r="J143" s="185"/>
      <c r="K143" s="185"/>
      <c r="L143" s="185"/>
      <c r="M143" s="185"/>
      <c r="N143" s="185"/>
      <c r="O143" s="185"/>
      <c r="P143" s="185"/>
    </row>
    <row r="144" spans="2:16" x14ac:dyDescent="0.2">
      <c r="B144" s="173"/>
      <c r="C144" s="173"/>
      <c r="D144" s="173"/>
      <c r="E144" s="173"/>
      <c r="F144" s="173"/>
      <c r="G144" s="173"/>
      <c r="H144" s="185"/>
      <c r="I144" s="185"/>
      <c r="J144" s="185"/>
      <c r="K144" s="185"/>
      <c r="L144" s="185"/>
      <c r="M144" s="185"/>
      <c r="N144" s="185"/>
      <c r="O144" s="185"/>
      <c r="P144" s="185"/>
    </row>
    <row r="145" spans="2:16" x14ac:dyDescent="0.2">
      <c r="B145" s="173"/>
      <c r="C145" s="173"/>
      <c r="D145" s="173"/>
      <c r="E145" s="173"/>
      <c r="F145" s="173"/>
      <c r="G145" s="173"/>
      <c r="H145" s="185"/>
      <c r="I145" s="185"/>
      <c r="J145" s="185"/>
      <c r="K145" s="185"/>
      <c r="L145" s="185"/>
      <c r="M145" s="185"/>
      <c r="N145" s="185"/>
      <c r="O145" s="185"/>
      <c r="P145" s="185"/>
    </row>
    <row r="146" spans="2:16" x14ac:dyDescent="0.2">
      <c r="B146" s="173"/>
      <c r="C146" s="173"/>
      <c r="D146" s="173"/>
      <c r="E146" s="173"/>
      <c r="F146" s="173"/>
      <c r="G146" s="173"/>
      <c r="H146" s="185"/>
      <c r="I146" s="185"/>
      <c r="J146" s="185"/>
      <c r="K146" s="185"/>
      <c r="L146" s="185"/>
      <c r="M146" s="185"/>
      <c r="N146" s="185"/>
      <c r="O146" s="185"/>
      <c r="P146" s="185"/>
    </row>
    <row r="147" spans="2:16" x14ac:dyDescent="0.2">
      <c r="B147" s="173"/>
      <c r="C147" s="173"/>
      <c r="D147" s="173"/>
      <c r="E147" s="173"/>
      <c r="F147" s="173"/>
      <c r="G147" s="173"/>
      <c r="H147" s="185"/>
      <c r="I147" s="185"/>
      <c r="J147" s="185"/>
      <c r="K147" s="185"/>
      <c r="L147" s="185"/>
      <c r="M147" s="185"/>
      <c r="N147" s="185"/>
      <c r="O147" s="185"/>
      <c r="P147" s="185"/>
    </row>
    <row r="148" spans="2:16" x14ac:dyDescent="0.2">
      <c r="B148" s="173"/>
      <c r="C148" s="173"/>
      <c r="D148" s="173"/>
      <c r="E148" s="173"/>
      <c r="F148" s="173"/>
      <c r="G148" s="173"/>
      <c r="H148" s="185"/>
      <c r="I148" s="185"/>
      <c r="J148" s="185"/>
      <c r="K148" s="185"/>
      <c r="L148" s="185"/>
      <c r="M148" s="185"/>
      <c r="N148" s="185"/>
      <c r="O148" s="185"/>
      <c r="P148" s="185"/>
    </row>
    <row r="149" spans="2:16" x14ac:dyDescent="0.2">
      <c r="B149" s="173"/>
      <c r="C149" s="173"/>
      <c r="D149" s="173"/>
      <c r="E149" s="173"/>
      <c r="F149" s="173"/>
      <c r="G149" s="173"/>
      <c r="H149" s="185"/>
      <c r="I149" s="185"/>
      <c r="J149" s="185"/>
      <c r="K149" s="185"/>
      <c r="L149" s="185"/>
      <c r="M149" s="185"/>
      <c r="N149" s="185"/>
      <c r="O149" s="185"/>
      <c r="P149" s="185"/>
    </row>
    <row r="150" spans="2:16" x14ac:dyDescent="0.2">
      <c r="B150" s="173"/>
      <c r="C150" s="173"/>
      <c r="D150" s="173"/>
      <c r="E150" s="173"/>
      <c r="F150" s="173"/>
      <c r="G150" s="173"/>
      <c r="H150" s="185"/>
      <c r="I150" s="185"/>
      <c r="J150" s="185"/>
      <c r="K150" s="185"/>
      <c r="L150" s="185"/>
      <c r="M150" s="185"/>
      <c r="N150" s="185"/>
      <c r="O150" s="185"/>
      <c r="P150" s="185"/>
    </row>
    <row r="151" spans="2:16" x14ac:dyDescent="0.2">
      <c r="B151" s="173"/>
      <c r="C151" s="173"/>
      <c r="D151" s="173"/>
      <c r="E151" s="173"/>
      <c r="F151" s="173"/>
      <c r="G151" s="173"/>
      <c r="H151" s="185"/>
      <c r="I151" s="185"/>
      <c r="J151" s="185"/>
      <c r="K151" s="185"/>
      <c r="L151" s="185"/>
      <c r="M151" s="185"/>
      <c r="N151" s="185"/>
      <c r="O151" s="185"/>
      <c r="P151" s="185"/>
    </row>
    <row r="152" spans="2:16" x14ac:dyDescent="0.2">
      <c r="B152" s="173"/>
      <c r="C152" s="173"/>
      <c r="D152" s="173"/>
      <c r="E152" s="173"/>
      <c r="F152" s="173"/>
      <c r="G152" s="173"/>
      <c r="H152" s="185"/>
      <c r="I152" s="185"/>
      <c r="J152" s="185"/>
      <c r="K152" s="185"/>
      <c r="L152" s="185"/>
      <c r="M152" s="185"/>
      <c r="N152" s="185"/>
      <c r="O152" s="185"/>
      <c r="P152" s="185"/>
    </row>
    <row r="153" spans="2:16" x14ac:dyDescent="0.2">
      <c r="B153" s="173"/>
      <c r="C153" s="173"/>
      <c r="D153" s="173"/>
      <c r="E153" s="173"/>
      <c r="F153" s="173"/>
      <c r="G153" s="173"/>
      <c r="H153" s="185"/>
      <c r="I153" s="185"/>
      <c r="J153" s="185"/>
      <c r="K153" s="185"/>
      <c r="L153" s="185"/>
      <c r="M153" s="185"/>
      <c r="N153" s="185"/>
      <c r="O153" s="185"/>
      <c r="P153" s="185"/>
    </row>
    <row r="154" spans="2:16" x14ac:dyDescent="0.2">
      <c r="B154" s="173"/>
      <c r="C154" s="173"/>
      <c r="D154" s="173"/>
      <c r="E154" s="173"/>
      <c r="F154" s="173"/>
      <c r="G154" s="173"/>
      <c r="H154" s="185"/>
      <c r="I154" s="185"/>
      <c r="J154" s="185"/>
      <c r="K154" s="185"/>
      <c r="L154" s="185"/>
      <c r="M154" s="185"/>
      <c r="N154" s="185"/>
      <c r="O154" s="185"/>
      <c r="P154" s="185"/>
    </row>
    <row r="155" spans="2:16" x14ac:dyDescent="0.2">
      <c r="B155" s="173"/>
      <c r="C155" s="173"/>
      <c r="D155" s="173"/>
      <c r="E155" s="173"/>
      <c r="F155" s="173"/>
      <c r="G155" s="173"/>
      <c r="H155" s="185"/>
      <c r="I155" s="185"/>
      <c r="J155" s="185"/>
      <c r="K155" s="185"/>
      <c r="L155" s="185"/>
      <c r="M155" s="185"/>
      <c r="N155" s="185"/>
      <c r="O155" s="185"/>
      <c r="P155" s="185"/>
    </row>
    <row r="156" spans="2:16" x14ac:dyDescent="0.2">
      <c r="B156" s="173"/>
      <c r="C156" s="173"/>
      <c r="D156" s="173"/>
      <c r="E156" s="173"/>
      <c r="F156" s="173"/>
      <c r="G156" s="173"/>
      <c r="H156" s="185"/>
      <c r="I156" s="185"/>
      <c r="J156" s="185"/>
      <c r="K156" s="185"/>
      <c r="L156" s="185"/>
      <c r="M156" s="185"/>
      <c r="N156" s="185"/>
      <c r="O156" s="185"/>
      <c r="P156" s="185"/>
    </row>
    <row r="157" spans="2:16" x14ac:dyDescent="0.2">
      <c r="B157" s="173"/>
      <c r="C157" s="173"/>
      <c r="D157" s="173"/>
      <c r="E157" s="173"/>
      <c r="F157" s="173"/>
      <c r="G157" s="173"/>
      <c r="H157" s="185"/>
      <c r="I157" s="185"/>
      <c r="J157" s="185"/>
      <c r="K157" s="185"/>
      <c r="L157" s="185"/>
      <c r="M157" s="185"/>
      <c r="N157" s="185"/>
      <c r="O157" s="185"/>
      <c r="P157" s="185"/>
    </row>
    <row r="158" spans="2:16" x14ac:dyDescent="0.2">
      <c r="B158" s="173"/>
      <c r="C158" s="173"/>
      <c r="D158" s="173"/>
      <c r="E158" s="173"/>
      <c r="F158" s="173"/>
      <c r="G158" s="173"/>
      <c r="H158" s="185"/>
      <c r="I158" s="185"/>
      <c r="J158" s="185"/>
      <c r="K158" s="185"/>
      <c r="L158" s="185"/>
      <c r="M158" s="185"/>
      <c r="N158" s="185"/>
      <c r="O158" s="185"/>
      <c r="P158" s="185"/>
    </row>
    <row r="159" spans="2:16" x14ac:dyDescent="0.2">
      <c r="B159" s="173"/>
      <c r="C159" s="173"/>
      <c r="D159" s="173"/>
      <c r="E159" s="173"/>
      <c r="F159" s="173"/>
      <c r="G159" s="173"/>
      <c r="H159" s="185"/>
      <c r="I159" s="185"/>
      <c r="J159" s="185"/>
      <c r="K159" s="185"/>
      <c r="L159" s="185"/>
      <c r="M159" s="185"/>
      <c r="N159" s="185"/>
      <c r="O159" s="185"/>
      <c r="P159" s="185"/>
    </row>
    <row r="160" spans="2:16" x14ac:dyDescent="0.2">
      <c r="B160" s="173"/>
      <c r="C160" s="173"/>
      <c r="D160" s="173"/>
      <c r="E160" s="173"/>
      <c r="F160" s="173"/>
      <c r="G160" s="173"/>
      <c r="H160" s="185"/>
      <c r="I160" s="185"/>
      <c r="J160" s="185"/>
      <c r="K160" s="185"/>
      <c r="L160" s="185"/>
      <c r="M160" s="185"/>
      <c r="N160" s="185"/>
      <c r="O160" s="185"/>
      <c r="P160" s="185"/>
    </row>
    <row r="161" spans="2:16" x14ac:dyDescent="0.2">
      <c r="B161" s="173"/>
      <c r="C161" s="173"/>
      <c r="D161" s="173"/>
      <c r="E161" s="173"/>
      <c r="F161" s="173"/>
      <c r="G161" s="173"/>
      <c r="H161" s="185"/>
      <c r="I161" s="185"/>
      <c r="J161" s="185"/>
      <c r="K161" s="185"/>
      <c r="L161" s="185"/>
      <c r="M161" s="185"/>
      <c r="N161" s="185"/>
      <c r="O161" s="185"/>
      <c r="P161" s="185"/>
    </row>
    <row r="162" spans="2:16" x14ac:dyDescent="0.2">
      <c r="B162" s="173"/>
      <c r="C162" s="173"/>
      <c r="D162" s="173"/>
      <c r="E162" s="173"/>
      <c r="F162" s="173"/>
      <c r="G162" s="173"/>
      <c r="H162" s="185"/>
      <c r="I162" s="185"/>
      <c r="J162" s="185"/>
      <c r="K162" s="185"/>
      <c r="L162" s="185"/>
      <c r="M162" s="185"/>
      <c r="N162" s="185"/>
      <c r="O162" s="185"/>
      <c r="P162" s="185"/>
    </row>
    <row r="163" spans="2:16" x14ac:dyDescent="0.2">
      <c r="B163" s="173"/>
      <c r="C163" s="173"/>
      <c r="D163" s="173"/>
      <c r="E163" s="173"/>
      <c r="F163" s="173"/>
      <c r="G163" s="173"/>
      <c r="H163" s="185"/>
      <c r="I163" s="185"/>
      <c r="J163" s="185"/>
      <c r="K163" s="185"/>
      <c r="L163" s="185"/>
      <c r="M163" s="185"/>
      <c r="N163" s="185"/>
      <c r="O163" s="185"/>
      <c r="P163" s="185"/>
    </row>
    <row r="164" spans="2:16" x14ac:dyDescent="0.2">
      <c r="B164" s="173"/>
      <c r="C164" s="173"/>
      <c r="D164" s="173"/>
      <c r="E164" s="173"/>
      <c r="F164" s="173"/>
      <c r="G164" s="173"/>
      <c r="H164" s="185"/>
      <c r="I164" s="185"/>
      <c r="J164" s="185"/>
      <c r="K164" s="185"/>
      <c r="L164" s="185"/>
      <c r="M164" s="185"/>
      <c r="N164" s="185"/>
      <c r="O164" s="185"/>
      <c r="P164" s="185"/>
    </row>
    <row r="165" spans="2:16" x14ac:dyDescent="0.2">
      <c r="B165" s="173"/>
      <c r="C165" s="173"/>
      <c r="D165" s="173"/>
      <c r="E165" s="173"/>
      <c r="F165" s="173"/>
      <c r="G165" s="173"/>
      <c r="H165" s="185"/>
      <c r="I165" s="185"/>
      <c r="J165" s="185"/>
      <c r="K165" s="185"/>
      <c r="L165" s="185"/>
      <c r="M165" s="185"/>
      <c r="N165" s="185"/>
      <c r="O165" s="185"/>
      <c r="P165" s="185"/>
    </row>
    <row r="166" spans="2:16" x14ac:dyDescent="0.2">
      <c r="B166" s="173"/>
      <c r="C166" s="173"/>
      <c r="D166" s="173"/>
      <c r="E166" s="173"/>
      <c r="F166" s="173"/>
      <c r="G166" s="173"/>
      <c r="H166" s="185"/>
      <c r="I166" s="185"/>
      <c r="J166" s="185"/>
      <c r="K166" s="185"/>
      <c r="L166" s="185"/>
      <c r="M166" s="185"/>
      <c r="N166" s="185"/>
      <c r="O166" s="185"/>
      <c r="P166" s="185"/>
    </row>
    <row r="167" spans="2:16" x14ac:dyDescent="0.2">
      <c r="B167" s="173"/>
      <c r="C167" s="173"/>
      <c r="D167" s="173"/>
      <c r="E167" s="173"/>
      <c r="F167" s="173"/>
      <c r="G167" s="173"/>
      <c r="H167" s="185"/>
      <c r="I167" s="185"/>
      <c r="J167" s="185"/>
      <c r="K167" s="185"/>
      <c r="L167" s="185"/>
      <c r="M167" s="185"/>
      <c r="N167" s="185"/>
      <c r="O167" s="185"/>
      <c r="P167" s="185"/>
    </row>
    <row r="168" spans="2:16" x14ac:dyDescent="0.2">
      <c r="B168" s="173"/>
      <c r="C168" s="173"/>
      <c r="D168" s="173"/>
      <c r="E168" s="173"/>
      <c r="F168" s="173"/>
      <c r="G168" s="173"/>
      <c r="H168" s="185"/>
      <c r="I168" s="185"/>
      <c r="J168" s="185"/>
      <c r="K168" s="185"/>
      <c r="L168" s="185"/>
      <c r="M168" s="185"/>
      <c r="N168" s="185"/>
      <c r="O168" s="185"/>
      <c r="P168" s="185"/>
    </row>
  </sheetData>
  <mergeCells count="1">
    <mergeCell ref="A2:G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69" customWidth="1"/>
    <col min="2" max="7" width="15.140625" style="149" bestFit="1" customWidth="1"/>
    <col min="8" max="8" width="9.140625" style="169" customWidth="1"/>
    <col min="9" max="16384" width="9.140625" style="169"/>
  </cols>
  <sheetData>
    <row r="2" spans="1:19" ht="18.75" x14ac:dyDescent="0.3">
      <c r="A2" s="5" t="s">
        <v>175</v>
      </c>
      <c r="B2" s="3"/>
      <c r="C2" s="3"/>
      <c r="D2" s="3"/>
      <c r="E2" s="3"/>
      <c r="F2" s="3"/>
      <c r="G2" s="3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B4" s="125"/>
      <c r="C4" s="125"/>
      <c r="D4" s="125"/>
      <c r="E4" s="125"/>
      <c r="F4" s="125"/>
      <c r="G4" s="125" t="s">
        <v>47</v>
      </c>
    </row>
    <row r="5" spans="1:19" s="142" customFormat="1" x14ac:dyDescent="0.2">
      <c r="A5" s="148"/>
      <c r="B5" s="183">
        <v>40543</v>
      </c>
      <c r="C5" s="183">
        <v>40908</v>
      </c>
      <c r="D5" s="183">
        <v>41274</v>
      </c>
      <c r="E5" s="183">
        <v>41639</v>
      </c>
      <c r="F5" s="183">
        <v>42004</v>
      </c>
      <c r="G5" s="183">
        <v>42308</v>
      </c>
    </row>
    <row r="6" spans="1:19" s="158" customFormat="1" ht="31.5" x14ac:dyDescent="0.2">
      <c r="A6" s="25" t="s">
        <v>139</v>
      </c>
      <c r="B6" s="121">
        <f t="shared" ref="B6:F6" si="0">B$7+B$66</f>
        <v>54297859.403910004</v>
      </c>
      <c r="C6" s="121">
        <f t="shared" si="0"/>
        <v>59223625.005139992</v>
      </c>
      <c r="D6" s="121">
        <f t="shared" si="0"/>
        <v>64495253.524460003</v>
      </c>
      <c r="E6" s="121">
        <f t="shared" si="0"/>
        <v>73162302.801239997</v>
      </c>
      <c r="F6" s="121">
        <f t="shared" si="0"/>
        <v>69811891.517990008</v>
      </c>
      <c r="G6" s="121">
        <v>69342423.118190005</v>
      </c>
    </row>
    <row r="7" spans="1:19" s="197" customFormat="1" ht="15" x14ac:dyDescent="0.2">
      <c r="A7" s="288" t="s">
        <v>65</v>
      </c>
      <c r="B7" s="289">
        <f t="shared" ref="B7:G7" si="1">B$8+B$33</f>
        <v>40628937.923950002</v>
      </c>
      <c r="C7" s="289">
        <f t="shared" si="1"/>
        <v>44716246.612729996</v>
      </c>
      <c r="D7" s="289">
        <f t="shared" si="1"/>
        <v>49945981.999040008</v>
      </c>
      <c r="E7" s="289">
        <f t="shared" si="1"/>
        <v>60079898.590880007</v>
      </c>
      <c r="F7" s="289">
        <f t="shared" si="1"/>
        <v>60058160.629950002</v>
      </c>
      <c r="G7" s="289">
        <f t="shared" si="1"/>
        <v>57298038.273869999</v>
      </c>
    </row>
    <row r="8" spans="1:19" s="96" customFormat="1" ht="15" outlineLevel="1" x14ac:dyDescent="0.2">
      <c r="A8" s="290" t="s">
        <v>49</v>
      </c>
      <c r="B8" s="291">
        <f t="shared" ref="B8:G8" si="2">B$9+B$31</f>
        <v>17792945.9868</v>
      </c>
      <c r="C8" s="291">
        <f t="shared" si="2"/>
        <v>20209142.439780001</v>
      </c>
      <c r="D8" s="291">
        <f t="shared" si="2"/>
        <v>23808244.427200001</v>
      </c>
      <c r="E8" s="291">
        <f t="shared" si="2"/>
        <v>32148076.524250012</v>
      </c>
      <c r="F8" s="291">
        <f t="shared" si="2"/>
        <v>29235627.080110002</v>
      </c>
      <c r="G8" s="291">
        <f t="shared" si="2"/>
        <v>21843633.833250001</v>
      </c>
    </row>
    <row r="9" spans="1:19" s="119" customFormat="1" ht="25.5" outlineLevel="2" collapsed="1" x14ac:dyDescent="0.2">
      <c r="A9" s="249" t="s">
        <v>173</v>
      </c>
      <c r="B9" s="276">
        <f t="shared" ref="B9:F9" si="3">SUM(B$10:B$30)</f>
        <v>17377668.71404</v>
      </c>
      <c r="C9" s="276">
        <f t="shared" si="3"/>
        <v>19811878.360580001</v>
      </c>
      <c r="D9" s="276">
        <f t="shared" si="3"/>
        <v>23427685.43589</v>
      </c>
      <c r="E9" s="276">
        <f t="shared" si="3"/>
        <v>31784063.576040011</v>
      </c>
      <c r="F9" s="276">
        <f t="shared" si="3"/>
        <v>29059497.891580001</v>
      </c>
      <c r="G9" s="276">
        <v>21726705.989440002</v>
      </c>
    </row>
    <row r="10" spans="1:19" s="244" customFormat="1" hidden="1" outlineLevel="3" x14ac:dyDescent="0.2">
      <c r="A10" s="250" t="s">
        <v>2</v>
      </c>
      <c r="B10" s="207">
        <v>0</v>
      </c>
      <c r="C10" s="207">
        <v>0</v>
      </c>
      <c r="D10" s="207">
        <v>103369.5</v>
      </c>
      <c r="E10" s="207">
        <v>200000</v>
      </c>
      <c r="F10" s="207">
        <v>5607.7424000000001</v>
      </c>
      <c r="G10" s="207">
        <v>4282.0059499999998</v>
      </c>
    </row>
    <row r="11" spans="1:19" hidden="1" outlineLevel="3" x14ac:dyDescent="0.2">
      <c r="A11" s="251" t="s">
        <v>52</v>
      </c>
      <c r="B11" s="129">
        <v>0</v>
      </c>
      <c r="C11" s="129">
        <v>0</v>
      </c>
      <c r="D11" s="129">
        <v>0</v>
      </c>
      <c r="E11" s="129">
        <v>295380.68247</v>
      </c>
      <c r="F11" s="129">
        <v>0</v>
      </c>
      <c r="G11" s="129">
        <v>0</v>
      </c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hidden="1" outlineLevel="3" x14ac:dyDescent="0.2">
      <c r="A12" s="251" t="s">
        <v>133</v>
      </c>
      <c r="B12" s="129">
        <v>1672028.4612499999</v>
      </c>
      <c r="C12" s="129">
        <v>1928983.07843</v>
      </c>
      <c r="D12" s="129">
        <v>1928210.8094800001</v>
      </c>
      <c r="E12" s="129">
        <v>1969496.93484</v>
      </c>
      <c r="F12" s="129">
        <v>3187004.8849599999</v>
      </c>
      <c r="G12" s="129">
        <v>2644014.2621499998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hidden="1" outlineLevel="3" x14ac:dyDescent="0.2">
      <c r="A13" s="251" t="s">
        <v>178</v>
      </c>
      <c r="B13" s="129">
        <v>483562.68132999999</v>
      </c>
      <c r="C13" s="129">
        <v>481861.99904999998</v>
      </c>
      <c r="D13" s="129">
        <v>481669.08545000001</v>
      </c>
      <c r="E13" s="129">
        <v>481669.08545000001</v>
      </c>
      <c r="F13" s="129">
        <v>244155.58407000001</v>
      </c>
      <c r="G13" s="129">
        <v>1064573.7412099999</v>
      </c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hidden="1" outlineLevel="3" x14ac:dyDescent="0.2">
      <c r="A14" s="251" t="s">
        <v>29</v>
      </c>
      <c r="B14" s="129">
        <v>1272007.3603000001</v>
      </c>
      <c r="C14" s="129">
        <v>579332.78619999997</v>
      </c>
      <c r="D14" s="129">
        <v>1800676.98349</v>
      </c>
      <c r="E14" s="129">
        <v>370163.49306000001</v>
      </c>
      <c r="F14" s="129">
        <v>465349.48921000003</v>
      </c>
      <c r="G14" s="129">
        <v>475145</v>
      </c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hidden="1" outlineLevel="3" x14ac:dyDescent="0.2">
      <c r="A15" s="251" t="s">
        <v>34</v>
      </c>
      <c r="B15" s="129">
        <v>188401.97445000001</v>
      </c>
      <c r="C15" s="129">
        <v>187739.36769000001</v>
      </c>
      <c r="D15" s="129">
        <v>187664.20618000001</v>
      </c>
      <c r="E15" s="129">
        <v>187664.20618000001</v>
      </c>
      <c r="F15" s="129">
        <v>95126.021689999994</v>
      </c>
      <c r="G15" s="129">
        <v>65490.786870000004</v>
      </c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hidden="1" outlineLevel="3" x14ac:dyDescent="0.2">
      <c r="A16" s="251" t="s">
        <v>79</v>
      </c>
      <c r="B16" s="129">
        <v>0</v>
      </c>
      <c r="C16" s="129">
        <v>0</v>
      </c>
      <c r="D16" s="129">
        <v>0</v>
      </c>
      <c r="E16" s="129">
        <v>0</v>
      </c>
      <c r="F16" s="129">
        <v>166003.15210000001</v>
      </c>
      <c r="G16" s="129">
        <v>114287.09895</v>
      </c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7" hidden="1" outlineLevel="3" x14ac:dyDescent="0.2">
      <c r="A17" s="251" t="s">
        <v>125</v>
      </c>
      <c r="B17" s="129">
        <v>0</v>
      </c>
      <c r="C17" s="129">
        <v>0</v>
      </c>
      <c r="D17" s="129">
        <v>0</v>
      </c>
      <c r="E17" s="129">
        <v>0</v>
      </c>
      <c r="F17" s="129">
        <v>206106.38032</v>
      </c>
      <c r="G17" s="129">
        <v>141896.70486999999</v>
      </c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7" hidden="1" outlineLevel="3" x14ac:dyDescent="0.2">
      <c r="A18" s="251" t="s">
        <v>174</v>
      </c>
      <c r="B18" s="129">
        <v>0</v>
      </c>
      <c r="C18" s="129">
        <v>0</v>
      </c>
      <c r="D18" s="129">
        <v>0</v>
      </c>
      <c r="E18" s="129">
        <v>0</v>
      </c>
      <c r="F18" s="129">
        <v>1005091.39835</v>
      </c>
      <c r="G18" s="129">
        <v>691968.66833000001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idden="1" outlineLevel="3" x14ac:dyDescent="0.2">
      <c r="A19" s="251" t="s">
        <v>157</v>
      </c>
      <c r="B19" s="129">
        <v>351683.68563999998</v>
      </c>
      <c r="C19" s="129">
        <v>262835.11479000002</v>
      </c>
      <c r="D19" s="129">
        <v>714254.45051999995</v>
      </c>
      <c r="E19" s="129">
        <v>350735</v>
      </c>
      <c r="F19" s="129">
        <v>48788.000630000002</v>
      </c>
      <c r="G19" s="129">
        <v>43720.000690000001</v>
      </c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hidden="1" outlineLevel="3" x14ac:dyDescent="0.2">
      <c r="A20" s="251" t="s">
        <v>190</v>
      </c>
      <c r="B20" s="129">
        <v>562466.30747</v>
      </c>
      <c r="C20" s="129">
        <v>819077.82424999995</v>
      </c>
      <c r="D20" s="129">
        <v>1386007.9572099999</v>
      </c>
      <c r="E20" s="129">
        <v>2548580.7883199998</v>
      </c>
      <c r="F20" s="129">
        <v>2594237.1371499998</v>
      </c>
      <c r="G20" s="129">
        <v>956233.98637000006</v>
      </c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7" hidden="1" outlineLevel="3" x14ac:dyDescent="0.2">
      <c r="A21" s="251" t="s">
        <v>57</v>
      </c>
      <c r="B21" s="129">
        <v>55264.579180000001</v>
      </c>
      <c r="C21" s="129">
        <v>81353.725999999995</v>
      </c>
      <c r="D21" s="129">
        <v>0</v>
      </c>
      <c r="E21" s="129">
        <v>0</v>
      </c>
      <c r="F21" s="129">
        <v>0</v>
      </c>
      <c r="G21" s="129">
        <v>0</v>
      </c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7" hidden="1" outlineLevel="3" x14ac:dyDescent="0.2">
      <c r="A22" s="251" t="s">
        <v>44</v>
      </c>
      <c r="B22" s="129">
        <v>2446448.4972100002</v>
      </c>
      <c r="C22" s="129">
        <v>3617808.2054699999</v>
      </c>
      <c r="D22" s="129">
        <v>3559899.5898000002</v>
      </c>
      <c r="E22" s="129">
        <v>4335855.9353400003</v>
      </c>
      <c r="F22" s="129">
        <v>2954300.6224400001</v>
      </c>
      <c r="G22" s="129">
        <v>1851779.0175000001</v>
      </c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7" hidden="1" outlineLevel="3" x14ac:dyDescent="0.2">
      <c r="A23" s="251" t="s">
        <v>85</v>
      </c>
      <c r="B23" s="129">
        <v>200744.69020000001</v>
      </c>
      <c r="C23" s="129">
        <v>200038.67431</v>
      </c>
      <c r="D23" s="129">
        <v>199958.58877</v>
      </c>
      <c r="E23" s="129">
        <v>815484.13612000004</v>
      </c>
      <c r="F23" s="129">
        <v>185317.08674</v>
      </c>
      <c r="G23" s="129">
        <v>160218.30262</v>
      </c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7" hidden="1" outlineLevel="3" x14ac:dyDescent="0.2">
      <c r="A24" s="251" t="s">
        <v>141</v>
      </c>
      <c r="B24" s="129">
        <v>3610702.6137700002</v>
      </c>
      <c r="C24" s="129">
        <v>3434472.5024600001</v>
      </c>
      <c r="D24" s="129">
        <v>4086787.60164</v>
      </c>
      <c r="E24" s="129">
        <v>9422918.2135400008</v>
      </c>
      <c r="F24" s="129">
        <v>8331756.7436800003</v>
      </c>
      <c r="G24" s="129">
        <v>6968366.8396199998</v>
      </c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7" hidden="1" outlineLevel="3" x14ac:dyDescent="0.2">
      <c r="A25" s="251" t="s">
        <v>146</v>
      </c>
      <c r="B25" s="129">
        <v>359973.37251999998</v>
      </c>
      <c r="C25" s="129">
        <v>258482.64356999999</v>
      </c>
      <c r="D25" s="129">
        <v>0</v>
      </c>
      <c r="E25" s="129">
        <v>69284.373829999997</v>
      </c>
      <c r="F25" s="129">
        <v>10780.949119999999</v>
      </c>
      <c r="G25" s="129">
        <v>0</v>
      </c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7" hidden="1" outlineLevel="3" x14ac:dyDescent="0.2">
      <c r="A26" s="251" t="s">
        <v>183</v>
      </c>
      <c r="B26" s="129">
        <v>376803.94890000002</v>
      </c>
      <c r="C26" s="129">
        <v>1189015.9953999999</v>
      </c>
      <c r="D26" s="129">
        <v>1188539.9724600001</v>
      </c>
      <c r="E26" s="129">
        <v>1188539.9724600001</v>
      </c>
      <c r="F26" s="129">
        <v>1718610.12515</v>
      </c>
      <c r="G26" s="129">
        <v>1183200.2160199999</v>
      </c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7" hidden="1" outlineLevel="3" x14ac:dyDescent="0.2">
      <c r="A27" s="251" t="s">
        <v>40</v>
      </c>
      <c r="B27" s="129">
        <v>2007737.0410800001</v>
      </c>
      <c r="C27" s="129">
        <v>3071291.0210600002</v>
      </c>
      <c r="D27" s="129">
        <v>4140503.1902899998</v>
      </c>
      <c r="E27" s="129">
        <v>5898147.2538299998</v>
      </c>
      <c r="F27" s="129">
        <v>3464159.3688699999</v>
      </c>
      <c r="G27" s="129">
        <v>2384947.0299800001</v>
      </c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7" hidden="1" outlineLevel="3" x14ac:dyDescent="0.2">
      <c r="A28" s="251" t="s">
        <v>83</v>
      </c>
      <c r="B28" s="129">
        <v>1658087.84555</v>
      </c>
      <c r="C28" s="129">
        <v>1789931.91319</v>
      </c>
      <c r="D28" s="129">
        <v>1789215.31342</v>
      </c>
      <c r="E28" s="129">
        <v>1789215.31342</v>
      </c>
      <c r="F28" s="129">
        <v>1985038.9598399999</v>
      </c>
      <c r="G28" s="129">
        <v>1366626.7245400001</v>
      </c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7" hidden="1" outlineLevel="3" x14ac:dyDescent="0.2">
      <c r="A29" s="251" t="s">
        <v>172</v>
      </c>
      <c r="B29" s="129">
        <v>401673.00954</v>
      </c>
      <c r="C29" s="129">
        <v>47980</v>
      </c>
      <c r="D29" s="129">
        <v>0</v>
      </c>
      <c r="E29" s="129">
        <v>0</v>
      </c>
      <c r="F29" s="129">
        <v>53587.658889999999</v>
      </c>
      <c r="G29" s="129">
        <v>0</v>
      </c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7" hidden="1" outlineLevel="3" x14ac:dyDescent="0.2">
      <c r="A30" s="251" t="s">
        <v>134</v>
      </c>
      <c r="B30" s="129">
        <v>1730082.6456500001</v>
      </c>
      <c r="C30" s="129">
        <v>1861673.50871</v>
      </c>
      <c r="D30" s="129">
        <v>1860928.1871799999</v>
      </c>
      <c r="E30" s="129">
        <v>1860928.1871799999</v>
      </c>
      <c r="F30" s="129">
        <v>2338476.5859699999</v>
      </c>
      <c r="G30" s="129">
        <v>1609955.6037699999</v>
      </c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7" ht="25.5" outlineLevel="2" collapsed="1" x14ac:dyDescent="0.2">
      <c r="A31" s="252" t="s">
        <v>109</v>
      </c>
      <c r="B31" s="129">
        <f t="shared" ref="B31:F31" si="4">SUM(B$32:B$32)</f>
        <v>415277.27276000002</v>
      </c>
      <c r="C31" s="129">
        <f t="shared" si="4"/>
        <v>397264.07919999998</v>
      </c>
      <c r="D31" s="129">
        <f t="shared" si="4"/>
        <v>380558.99131000001</v>
      </c>
      <c r="E31" s="129">
        <f t="shared" si="4"/>
        <v>364012.94821</v>
      </c>
      <c r="F31" s="129">
        <f t="shared" si="4"/>
        <v>176129.18853000001</v>
      </c>
      <c r="G31" s="129">
        <v>116927.84381000001</v>
      </c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7" hidden="1" outlineLevel="3" x14ac:dyDescent="0.2">
      <c r="A32" s="251" t="s">
        <v>28</v>
      </c>
      <c r="B32" s="129">
        <v>415277.27276000002</v>
      </c>
      <c r="C32" s="129">
        <v>397264.07919999998</v>
      </c>
      <c r="D32" s="129">
        <v>380558.99131000001</v>
      </c>
      <c r="E32" s="129">
        <v>364012.94821</v>
      </c>
      <c r="F32" s="129">
        <v>176129.18853000001</v>
      </c>
      <c r="G32" s="129">
        <v>116927.84381000001</v>
      </c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1:17" ht="15" outlineLevel="1" x14ac:dyDescent="0.2">
      <c r="A33" s="290" t="s">
        <v>60</v>
      </c>
      <c r="B33" s="291">
        <f t="shared" ref="B33:G33" si="5">B$34+B$41+B$49+B$52+B$64</f>
        <v>22835991.937150002</v>
      </c>
      <c r="C33" s="291">
        <f t="shared" si="5"/>
        <v>24507104.17295</v>
      </c>
      <c r="D33" s="291">
        <f t="shared" si="5"/>
        <v>26137737.571840003</v>
      </c>
      <c r="E33" s="291">
        <f t="shared" si="5"/>
        <v>27931822.066629998</v>
      </c>
      <c r="F33" s="291">
        <f t="shared" si="5"/>
        <v>30822533.54984</v>
      </c>
      <c r="G33" s="291">
        <f t="shared" si="5"/>
        <v>35454404.440619998</v>
      </c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ht="25.5" outlineLevel="2" collapsed="1" x14ac:dyDescent="0.2">
      <c r="A34" s="252" t="s">
        <v>160</v>
      </c>
      <c r="B34" s="129">
        <f t="shared" ref="B34:F34" si="6">SUM(B$35:B$40)</f>
        <v>10432310.545369999</v>
      </c>
      <c r="C34" s="129">
        <f t="shared" si="6"/>
        <v>10556563.607869999</v>
      </c>
      <c r="D34" s="129">
        <f t="shared" si="6"/>
        <v>10020918.68534</v>
      </c>
      <c r="E34" s="129">
        <f t="shared" si="6"/>
        <v>7744732.9021800002</v>
      </c>
      <c r="F34" s="129">
        <f t="shared" si="6"/>
        <v>10723233.205779999</v>
      </c>
      <c r="G34" s="129">
        <v>14154603.63958</v>
      </c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hidden="1" outlineLevel="3" x14ac:dyDescent="0.2">
      <c r="A35" s="251" t="s">
        <v>20</v>
      </c>
      <c r="B35" s="256">
        <v>0</v>
      </c>
      <c r="C35" s="256">
        <v>0</v>
      </c>
      <c r="D35" s="256">
        <v>0</v>
      </c>
      <c r="E35" s="256">
        <v>0</v>
      </c>
      <c r="F35" s="256">
        <v>1658792.02128</v>
      </c>
      <c r="G35" s="256">
        <v>2415530.0381200002</v>
      </c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hidden="1" outlineLevel="3" x14ac:dyDescent="0.2">
      <c r="A36" s="251" t="s">
        <v>53</v>
      </c>
      <c r="B36" s="256">
        <v>331356.21766000002</v>
      </c>
      <c r="C36" s="256">
        <v>444744.15620000003</v>
      </c>
      <c r="D36" s="256">
        <v>533809.03995999997</v>
      </c>
      <c r="E36" s="256">
        <v>596352.52766999998</v>
      </c>
      <c r="F36" s="256">
        <v>594155.93354999996</v>
      </c>
      <c r="G36" s="256">
        <v>571564.08366999996</v>
      </c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hidden="1" outlineLevel="3" x14ac:dyDescent="0.2">
      <c r="A37" s="251" t="s">
        <v>87</v>
      </c>
      <c r="B37" s="256">
        <v>196544.00743999999</v>
      </c>
      <c r="C37" s="256">
        <v>257779.99449000001</v>
      </c>
      <c r="D37" s="256">
        <v>400763.20380000002</v>
      </c>
      <c r="E37" s="256">
        <v>535860.69741000002</v>
      </c>
      <c r="F37" s="256">
        <v>485332.45176999999</v>
      </c>
      <c r="G37" s="256">
        <v>473081.00455999997</v>
      </c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hidden="1" outlineLevel="3" x14ac:dyDescent="0.2">
      <c r="A38" s="251" t="s">
        <v>123</v>
      </c>
      <c r="B38" s="256">
        <v>3043555.3238499998</v>
      </c>
      <c r="C38" s="256">
        <v>3014430.1446799999</v>
      </c>
      <c r="D38" s="256">
        <v>3031842.4925799998</v>
      </c>
      <c r="E38" s="256">
        <v>3070129.9194999998</v>
      </c>
      <c r="F38" s="256">
        <v>4332608.6601799997</v>
      </c>
      <c r="G38" s="256">
        <v>5194594.5776300002</v>
      </c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hidden="1" outlineLevel="3" x14ac:dyDescent="0.2">
      <c r="A39" s="251" t="s">
        <v>136</v>
      </c>
      <c r="B39" s="256">
        <v>6860854.9964199997</v>
      </c>
      <c r="C39" s="256">
        <v>6839609.3125</v>
      </c>
      <c r="D39" s="256">
        <v>6054503.949</v>
      </c>
      <c r="E39" s="256">
        <v>3542389.7576000001</v>
      </c>
      <c r="F39" s="256">
        <v>3651894.139</v>
      </c>
      <c r="G39" s="256">
        <v>5499166.0230999999</v>
      </c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hidden="1" outlineLevel="3" x14ac:dyDescent="0.2">
      <c r="A40" s="251" t="s">
        <v>131</v>
      </c>
      <c r="B40" s="256">
        <v>0</v>
      </c>
      <c r="C40" s="256">
        <v>0</v>
      </c>
      <c r="D40" s="256">
        <v>0</v>
      </c>
      <c r="E40" s="256">
        <v>0</v>
      </c>
      <c r="F40" s="256">
        <v>450</v>
      </c>
      <c r="G40" s="256">
        <v>667.91250000000002</v>
      </c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ht="25.5" outlineLevel="2" collapsed="1" x14ac:dyDescent="0.2">
      <c r="A41" s="252" t="s">
        <v>43</v>
      </c>
      <c r="B41" s="129">
        <f t="shared" ref="B41:F41" si="7">SUM(B$42:B$48)</f>
        <v>1415650.7380199998</v>
      </c>
      <c r="C41" s="129">
        <f t="shared" si="7"/>
        <v>1341828.2309599998</v>
      </c>
      <c r="D41" s="129">
        <f t="shared" si="7"/>
        <v>1138433.8014100001</v>
      </c>
      <c r="E41" s="129">
        <f t="shared" si="7"/>
        <v>910662.90188999998</v>
      </c>
      <c r="F41" s="129">
        <f t="shared" si="7"/>
        <v>1038285.4149</v>
      </c>
      <c r="G41" s="129">
        <v>1378583.21321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hidden="1" outlineLevel="3" x14ac:dyDescent="0.2">
      <c r="A42" s="251" t="s">
        <v>13</v>
      </c>
      <c r="B42" s="256">
        <v>31916.472379999999</v>
      </c>
      <c r="C42" s="256">
        <v>20887.944589999999</v>
      </c>
      <c r="D42" s="256">
        <v>10590.484920000001</v>
      </c>
      <c r="E42" s="256">
        <v>0</v>
      </c>
      <c r="F42" s="256">
        <v>0</v>
      </c>
      <c r="G42" s="256">
        <v>0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hidden="1" outlineLevel="3" x14ac:dyDescent="0.2">
      <c r="A43" s="251" t="s">
        <v>26</v>
      </c>
      <c r="B43" s="256">
        <v>0</v>
      </c>
      <c r="C43" s="256">
        <v>0</v>
      </c>
      <c r="D43" s="256">
        <v>0</v>
      </c>
      <c r="E43" s="256">
        <v>0</v>
      </c>
      <c r="F43" s="256">
        <v>171994.64554999999</v>
      </c>
      <c r="G43" s="256">
        <v>303379.3639</v>
      </c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hidden="1" outlineLevel="3" x14ac:dyDescent="0.2">
      <c r="A44" s="251" t="s">
        <v>51</v>
      </c>
      <c r="B44" s="256">
        <v>151283.72252000001</v>
      </c>
      <c r="C44" s="256">
        <v>102889.15360000001</v>
      </c>
      <c r="D44" s="256">
        <v>60293.43823</v>
      </c>
      <c r="E44" s="256">
        <v>13322.76348</v>
      </c>
      <c r="F44" s="256">
        <v>8537.9001100000005</v>
      </c>
      <c r="G44" s="256">
        <v>226251.00357</v>
      </c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hidden="1" outlineLevel="3" x14ac:dyDescent="0.2">
      <c r="A45" s="251" t="s">
        <v>116</v>
      </c>
      <c r="B45" s="256">
        <v>996855.86</v>
      </c>
      <c r="C45" s="256">
        <v>899105.86</v>
      </c>
      <c r="D45" s="256">
        <v>801355.86</v>
      </c>
      <c r="E45" s="256">
        <v>703605.86</v>
      </c>
      <c r="F45" s="256">
        <v>605855.86</v>
      </c>
      <c r="G45" s="256">
        <v>605855.86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hidden="1" outlineLevel="3" x14ac:dyDescent="0.2">
      <c r="A46" s="251" t="s">
        <v>126</v>
      </c>
      <c r="B46" s="256">
        <v>75666.759990000006</v>
      </c>
      <c r="C46" s="256">
        <v>54401.777249999999</v>
      </c>
      <c r="D46" s="256">
        <v>33136.79451</v>
      </c>
      <c r="E46" s="256">
        <v>11871.811750000001</v>
      </c>
      <c r="F46" s="256">
        <v>10446.90459</v>
      </c>
      <c r="G46" s="256">
        <v>10446.90459</v>
      </c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hidden="1" outlineLevel="3" x14ac:dyDescent="0.2">
      <c r="A47" s="251" t="s">
        <v>189</v>
      </c>
      <c r="B47" s="256">
        <v>8393.8024000000005</v>
      </c>
      <c r="C47" s="256">
        <v>5431.1100399999996</v>
      </c>
      <c r="D47" s="256">
        <v>2777.4972699999998</v>
      </c>
      <c r="E47" s="256">
        <v>0</v>
      </c>
      <c r="F47" s="256">
        <v>0</v>
      </c>
      <c r="G47" s="256">
        <v>0</v>
      </c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hidden="1" outlineLevel="3" x14ac:dyDescent="0.2">
      <c r="A48" s="251" t="s">
        <v>25</v>
      </c>
      <c r="B48" s="256">
        <v>151534.12073</v>
      </c>
      <c r="C48" s="256">
        <v>259112.38548</v>
      </c>
      <c r="D48" s="256">
        <v>230279.72648000001</v>
      </c>
      <c r="E48" s="256">
        <v>181862.46666000001</v>
      </c>
      <c r="F48" s="256">
        <v>241450.10464999999</v>
      </c>
      <c r="G48" s="256">
        <v>232650.08115000001</v>
      </c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1:17" ht="25.5" outlineLevel="2" collapsed="1" x14ac:dyDescent="0.2">
      <c r="A49" s="252" t="s">
        <v>191</v>
      </c>
      <c r="B49" s="129">
        <f t="shared" ref="B49:F49" si="8">SUM(B$50:B$51)</f>
        <v>2000067.89958</v>
      </c>
      <c r="C49" s="129">
        <f t="shared" si="8"/>
        <v>2000065.9004200001</v>
      </c>
      <c r="D49" s="129">
        <f t="shared" si="8"/>
        <v>67.403620000000004</v>
      </c>
      <c r="E49" s="129">
        <f t="shared" si="8"/>
        <v>70.62988</v>
      </c>
      <c r="F49" s="129">
        <f t="shared" si="8"/>
        <v>62.362290000000002</v>
      </c>
      <c r="G49" s="129">
        <v>55.884219999999999</v>
      </c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1:17" hidden="1" outlineLevel="3" x14ac:dyDescent="0.2">
      <c r="A50" s="251" t="s">
        <v>169</v>
      </c>
      <c r="B50" s="256">
        <v>67.89958</v>
      </c>
      <c r="C50" s="256">
        <v>65.900419999999997</v>
      </c>
      <c r="D50" s="256">
        <v>67.403620000000004</v>
      </c>
      <c r="E50" s="256">
        <v>70.62988</v>
      </c>
      <c r="F50" s="256">
        <v>62.362290000000002</v>
      </c>
      <c r="G50" s="256">
        <v>55.884219999999999</v>
      </c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1:17" hidden="1" outlineLevel="3" x14ac:dyDescent="0.2">
      <c r="A51" s="251" t="s">
        <v>74</v>
      </c>
      <c r="B51" s="256">
        <v>2000000</v>
      </c>
      <c r="C51" s="256">
        <v>2000000</v>
      </c>
      <c r="D51" s="256">
        <v>0</v>
      </c>
      <c r="E51" s="256">
        <v>0</v>
      </c>
      <c r="F51" s="256">
        <v>0</v>
      </c>
      <c r="G51" s="256">
        <v>0</v>
      </c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1:17" ht="25.5" outlineLevel="2" collapsed="1" x14ac:dyDescent="0.2">
      <c r="A52" s="252" t="s">
        <v>55</v>
      </c>
      <c r="B52" s="129">
        <f t="shared" ref="B52:F52" si="9">SUM(B$53:B$63)</f>
        <v>7096800.0301399995</v>
      </c>
      <c r="C52" s="129">
        <f t="shared" si="9"/>
        <v>8723339.983479999</v>
      </c>
      <c r="D52" s="129">
        <f t="shared" si="9"/>
        <v>13090980.007509999</v>
      </c>
      <c r="E52" s="129">
        <f t="shared" si="9"/>
        <v>17378839.984990001</v>
      </c>
      <c r="F52" s="129">
        <f t="shared" si="9"/>
        <v>17281820.00939</v>
      </c>
      <c r="G52" s="129">
        <v>18205800.01035</v>
      </c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1:17" hidden="1" outlineLevel="3" x14ac:dyDescent="0.2">
      <c r="A53" s="251" t="s">
        <v>164</v>
      </c>
      <c r="B53" s="256">
        <v>1000000</v>
      </c>
      <c r="C53" s="256">
        <v>1000000</v>
      </c>
      <c r="D53" s="256">
        <v>1000000</v>
      </c>
      <c r="E53" s="256">
        <v>0</v>
      </c>
      <c r="F53" s="256">
        <v>0</v>
      </c>
      <c r="G53" s="256">
        <v>0</v>
      </c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1:17" hidden="1" outlineLevel="3" x14ac:dyDescent="0.2">
      <c r="A54" s="251" t="s">
        <v>3</v>
      </c>
      <c r="B54" s="256">
        <v>600000</v>
      </c>
      <c r="C54" s="256">
        <v>0</v>
      </c>
      <c r="D54" s="256">
        <v>0</v>
      </c>
      <c r="E54" s="256">
        <v>0</v>
      </c>
      <c r="F54" s="256">
        <v>0</v>
      </c>
      <c r="G54" s="256">
        <v>0</v>
      </c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1:17" hidden="1" outlineLevel="3" x14ac:dyDescent="0.2">
      <c r="A55" s="251" t="s">
        <v>36</v>
      </c>
      <c r="B55" s="256">
        <v>796800.03014000005</v>
      </c>
      <c r="C55" s="256">
        <v>773339.98348000005</v>
      </c>
      <c r="D55" s="256">
        <v>790980.00751000002</v>
      </c>
      <c r="E55" s="256">
        <v>828839.98499000003</v>
      </c>
      <c r="F55" s="256">
        <v>731820.00939000002</v>
      </c>
      <c r="G55" s="256">
        <v>655800.01035</v>
      </c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1:17" hidden="1" outlineLevel="3" x14ac:dyDescent="0.2">
      <c r="A56" s="251" t="s">
        <v>64</v>
      </c>
      <c r="B56" s="256">
        <v>1000000</v>
      </c>
      <c r="C56" s="256">
        <v>1000000</v>
      </c>
      <c r="D56" s="256">
        <v>1000000</v>
      </c>
      <c r="E56" s="256">
        <v>1000000</v>
      </c>
      <c r="F56" s="256">
        <v>1000000</v>
      </c>
      <c r="G56" s="256">
        <v>1000000</v>
      </c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1:17" hidden="1" outlineLevel="3" x14ac:dyDescent="0.2">
      <c r="A57" s="251" t="s">
        <v>94</v>
      </c>
      <c r="B57" s="256">
        <v>1200000</v>
      </c>
      <c r="C57" s="256">
        <v>1200000</v>
      </c>
      <c r="D57" s="256">
        <v>700000</v>
      </c>
      <c r="E57" s="256">
        <v>700000</v>
      </c>
      <c r="F57" s="256">
        <v>700000</v>
      </c>
      <c r="G57" s="256">
        <v>700000</v>
      </c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1:17" hidden="1" outlineLevel="3" x14ac:dyDescent="0.2">
      <c r="A58" s="251" t="s">
        <v>15</v>
      </c>
      <c r="B58" s="256">
        <v>2500000</v>
      </c>
      <c r="C58" s="256">
        <v>2000000</v>
      </c>
      <c r="D58" s="256">
        <v>2000000</v>
      </c>
      <c r="E58" s="256">
        <v>2000000</v>
      </c>
      <c r="F58" s="256">
        <v>2000000</v>
      </c>
      <c r="G58" s="256">
        <v>2000000</v>
      </c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1:17" hidden="1" outlineLevel="3" x14ac:dyDescent="0.2">
      <c r="A59" s="251" t="s">
        <v>54</v>
      </c>
      <c r="B59" s="256">
        <v>0</v>
      </c>
      <c r="C59" s="256">
        <v>2750000</v>
      </c>
      <c r="D59" s="256">
        <v>2750000</v>
      </c>
      <c r="E59" s="256">
        <v>2750000</v>
      </c>
      <c r="F59" s="256">
        <v>2750000</v>
      </c>
      <c r="G59" s="256">
        <v>2750000</v>
      </c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1:17" hidden="1" outlineLevel="3" x14ac:dyDescent="0.2">
      <c r="A60" s="251" t="s">
        <v>81</v>
      </c>
      <c r="B60" s="256">
        <v>0</v>
      </c>
      <c r="C60" s="256">
        <v>0</v>
      </c>
      <c r="D60" s="256">
        <v>4850000</v>
      </c>
      <c r="E60" s="256">
        <v>5850000</v>
      </c>
      <c r="F60" s="256">
        <v>4850000</v>
      </c>
      <c r="G60" s="256">
        <v>4850000</v>
      </c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17" hidden="1" outlineLevel="3" x14ac:dyDescent="0.2">
      <c r="A61" s="251" t="s">
        <v>111</v>
      </c>
      <c r="B61" s="256">
        <v>0</v>
      </c>
      <c r="C61" s="256">
        <v>0</v>
      </c>
      <c r="D61" s="256">
        <v>0</v>
      </c>
      <c r="E61" s="256">
        <v>4250000</v>
      </c>
      <c r="F61" s="256">
        <v>4250000</v>
      </c>
      <c r="G61" s="256">
        <v>4250000</v>
      </c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1:17" hidden="1" outlineLevel="3" x14ac:dyDescent="0.2">
      <c r="A62" s="251" t="s">
        <v>153</v>
      </c>
      <c r="B62" s="256">
        <v>0</v>
      </c>
      <c r="C62" s="256">
        <v>0</v>
      </c>
      <c r="D62" s="256">
        <v>0</v>
      </c>
      <c r="E62" s="256">
        <v>0</v>
      </c>
      <c r="F62" s="256">
        <v>1000000</v>
      </c>
      <c r="G62" s="256">
        <v>1000000</v>
      </c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1:17" hidden="1" outlineLevel="3" x14ac:dyDescent="0.2">
      <c r="A63" s="251" t="s">
        <v>177</v>
      </c>
      <c r="B63" s="256">
        <v>0</v>
      </c>
      <c r="C63" s="256">
        <v>0</v>
      </c>
      <c r="D63" s="256">
        <v>0</v>
      </c>
      <c r="E63" s="256">
        <v>0</v>
      </c>
      <c r="F63" s="256">
        <v>0</v>
      </c>
      <c r="G63" s="256">
        <v>1000000</v>
      </c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1:17" outlineLevel="2" collapsed="1" x14ac:dyDescent="0.2">
      <c r="A64" s="252" t="s">
        <v>162</v>
      </c>
      <c r="B64" s="129">
        <f t="shared" ref="B64:F64" si="10">SUM(B$65:B$65)</f>
        <v>1891162.72404</v>
      </c>
      <c r="C64" s="129">
        <f t="shared" si="10"/>
        <v>1885306.45022</v>
      </c>
      <c r="D64" s="129">
        <f t="shared" si="10"/>
        <v>1887337.67396</v>
      </c>
      <c r="E64" s="129">
        <f t="shared" si="10"/>
        <v>1897515.64769</v>
      </c>
      <c r="F64" s="129">
        <f t="shared" si="10"/>
        <v>1779132.55748</v>
      </c>
      <c r="G64" s="129">
        <v>1715361.6932600001</v>
      </c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1:17" hidden="1" outlineLevel="3" x14ac:dyDescent="0.2">
      <c r="A65" s="251" t="s">
        <v>136</v>
      </c>
      <c r="B65" s="129">
        <v>1891162.72404</v>
      </c>
      <c r="C65" s="129">
        <v>1885306.45022</v>
      </c>
      <c r="D65" s="129">
        <v>1887337.67396</v>
      </c>
      <c r="E65" s="129">
        <v>1897515.64769</v>
      </c>
      <c r="F65" s="129">
        <v>1779132.55748</v>
      </c>
      <c r="G65" s="129">
        <v>1715361.6932600001</v>
      </c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1:17" s="258" customFormat="1" ht="15" x14ac:dyDescent="0.2">
      <c r="A66" s="288" t="s">
        <v>14</v>
      </c>
      <c r="B66" s="289">
        <f t="shared" ref="B66:G66" si="11">B$67+B$87</f>
        <v>13668921.47996</v>
      </c>
      <c r="C66" s="289">
        <f t="shared" si="11"/>
        <v>14507378.392409999</v>
      </c>
      <c r="D66" s="289">
        <f t="shared" si="11"/>
        <v>14549271.525419997</v>
      </c>
      <c r="E66" s="289">
        <f t="shared" si="11"/>
        <v>13082404.210359998</v>
      </c>
      <c r="F66" s="289">
        <f t="shared" si="11"/>
        <v>9753730.8880400006</v>
      </c>
      <c r="G66" s="289">
        <f t="shared" si="11"/>
        <v>12044384.844319999</v>
      </c>
      <c r="H66" s="257"/>
      <c r="I66" s="257"/>
      <c r="J66" s="257"/>
      <c r="K66" s="257"/>
      <c r="L66" s="257"/>
      <c r="M66" s="257"/>
      <c r="N66" s="257"/>
      <c r="O66" s="257"/>
      <c r="P66" s="257"/>
      <c r="Q66" s="257"/>
    </row>
    <row r="67" spans="1:17" ht="15" outlineLevel="1" x14ac:dyDescent="0.2">
      <c r="A67" s="290" t="s">
        <v>49</v>
      </c>
      <c r="B67" s="291">
        <f t="shared" ref="B67:G67" si="12">B$68+B$81+B$85</f>
        <v>1745279.9534099998</v>
      </c>
      <c r="C67" s="291">
        <f t="shared" si="12"/>
        <v>1539862.47857</v>
      </c>
      <c r="D67" s="291">
        <f t="shared" si="12"/>
        <v>2028201.6646999998</v>
      </c>
      <c r="E67" s="291">
        <f t="shared" si="12"/>
        <v>3394113.5759199997</v>
      </c>
      <c r="F67" s="291">
        <f t="shared" si="12"/>
        <v>1767015.6077000001</v>
      </c>
      <c r="G67" s="291">
        <f t="shared" si="12"/>
        <v>1111573.1566099999</v>
      </c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1:17" ht="25.5" outlineLevel="2" collapsed="1" x14ac:dyDescent="0.2">
      <c r="A68" s="252" t="s">
        <v>173</v>
      </c>
      <c r="B68" s="129">
        <f t="shared" ref="B68:F68" si="13">SUM(B$69:B$80)</f>
        <v>854777.5038699999</v>
      </c>
      <c r="C68" s="129">
        <f t="shared" si="13"/>
        <v>727550.38315999997</v>
      </c>
      <c r="D68" s="129">
        <f t="shared" si="13"/>
        <v>1247492.14637</v>
      </c>
      <c r="E68" s="129">
        <f t="shared" si="13"/>
        <v>2644284.7472600001</v>
      </c>
      <c r="F68" s="129">
        <f t="shared" si="13"/>
        <v>1367722.67545</v>
      </c>
      <c r="G68" s="129">
        <v>890675.20781000005</v>
      </c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1:17" hidden="1" outlineLevel="3" x14ac:dyDescent="0.2">
      <c r="A69" s="251" t="s">
        <v>99</v>
      </c>
      <c r="B69" s="256">
        <v>203419.42684</v>
      </c>
      <c r="C69" s="256">
        <v>202704.00403000001</v>
      </c>
      <c r="D69" s="256">
        <v>196145.01741</v>
      </c>
      <c r="E69" s="256">
        <v>125090.75229</v>
      </c>
      <c r="F69" s="256">
        <v>0</v>
      </c>
      <c r="G69" s="256">
        <v>0</v>
      </c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hidden="1" outlineLevel="3" x14ac:dyDescent="0.2">
      <c r="A70" s="251" t="s">
        <v>104</v>
      </c>
      <c r="B70" s="256">
        <v>1.4569799999999999</v>
      </c>
      <c r="C70" s="256">
        <v>1.4518500000000001</v>
      </c>
      <c r="D70" s="256">
        <v>1.4512700000000001</v>
      </c>
      <c r="E70" s="256">
        <v>1.4512700000000001</v>
      </c>
      <c r="F70" s="256">
        <v>0.73563999999999996</v>
      </c>
      <c r="G70" s="256">
        <v>0.50646000000000002</v>
      </c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1:17" hidden="1" outlineLevel="3" x14ac:dyDescent="0.2">
      <c r="A71" s="251" t="s">
        <v>70</v>
      </c>
      <c r="B71" s="256">
        <v>0</v>
      </c>
      <c r="C71" s="256">
        <v>0</v>
      </c>
      <c r="D71" s="256">
        <v>0</v>
      </c>
      <c r="E71" s="256">
        <v>0</v>
      </c>
      <c r="F71" s="256">
        <v>63417.34779</v>
      </c>
      <c r="G71" s="256">
        <v>43660.524579999998</v>
      </c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1:17" hidden="1" outlineLevel="3" x14ac:dyDescent="0.2">
      <c r="A72" s="251" t="s">
        <v>97</v>
      </c>
      <c r="B72" s="256">
        <v>326563.42255999998</v>
      </c>
      <c r="C72" s="256">
        <v>201194.02239</v>
      </c>
      <c r="D72" s="256">
        <v>227386.46333</v>
      </c>
      <c r="E72" s="256">
        <v>225197.04759</v>
      </c>
      <c r="F72" s="256">
        <v>190252.04337</v>
      </c>
      <c r="G72" s="256">
        <v>130981.57374000001</v>
      </c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1:17" hidden="1" outlineLevel="3" x14ac:dyDescent="0.2">
      <c r="A73" s="251" t="s">
        <v>1</v>
      </c>
      <c r="B73" s="256">
        <v>50240.526579999998</v>
      </c>
      <c r="C73" s="256">
        <v>50063.831380000003</v>
      </c>
      <c r="D73" s="256">
        <v>50043.788359999999</v>
      </c>
      <c r="E73" s="256">
        <v>175153.25915</v>
      </c>
      <c r="F73" s="256">
        <v>202935.51297000001</v>
      </c>
      <c r="G73" s="256">
        <v>139713.67864</v>
      </c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1:17" hidden="1" outlineLevel="3" x14ac:dyDescent="0.2">
      <c r="A74" s="251" t="s">
        <v>73</v>
      </c>
      <c r="B74" s="256">
        <v>72711.355609999999</v>
      </c>
      <c r="C74" s="256">
        <v>72455.630929999999</v>
      </c>
      <c r="D74" s="256">
        <v>72426.623300000007</v>
      </c>
      <c r="E74" s="256">
        <v>72426.623300000007</v>
      </c>
      <c r="F74" s="256">
        <v>0</v>
      </c>
      <c r="G74" s="256">
        <v>0</v>
      </c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1:17" hidden="1" outlineLevel="3" x14ac:dyDescent="0.2">
      <c r="A75" s="251" t="s">
        <v>140</v>
      </c>
      <c r="B75" s="256">
        <v>0</v>
      </c>
      <c r="C75" s="256">
        <v>0</v>
      </c>
      <c r="D75" s="256">
        <v>0</v>
      </c>
      <c r="E75" s="256">
        <v>600525.45978000003</v>
      </c>
      <c r="F75" s="256">
        <v>304403.26938000001</v>
      </c>
      <c r="G75" s="256">
        <v>209570.51796</v>
      </c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1:17" hidden="1" outlineLevel="3" x14ac:dyDescent="0.2">
      <c r="A76" s="251" t="s">
        <v>170</v>
      </c>
      <c r="B76" s="256">
        <v>0</v>
      </c>
      <c r="C76" s="256">
        <v>0</v>
      </c>
      <c r="D76" s="256">
        <v>0</v>
      </c>
      <c r="E76" s="256">
        <v>193919.67971999999</v>
      </c>
      <c r="F76" s="256">
        <v>0</v>
      </c>
      <c r="G76" s="256">
        <v>0</v>
      </c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1:17" hidden="1" outlineLevel="3" x14ac:dyDescent="0.2">
      <c r="A77" s="251" t="s">
        <v>93</v>
      </c>
      <c r="B77" s="256">
        <v>0</v>
      </c>
      <c r="C77" s="256">
        <v>0</v>
      </c>
      <c r="D77" s="256">
        <v>500437.88313999999</v>
      </c>
      <c r="E77" s="256">
        <v>531715.25083999999</v>
      </c>
      <c r="F77" s="256">
        <v>269523.72811000003</v>
      </c>
      <c r="G77" s="256">
        <v>185557.22944</v>
      </c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1:17" hidden="1" outlineLevel="3" x14ac:dyDescent="0.2">
      <c r="A78" s="251" t="s">
        <v>0</v>
      </c>
      <c r="B78" s="256">
        <v>0</v>
      </c>
      <c r="C78" s="256">
        <v>0</v>
      </c>
      <c r="D78" s="256">
        <v>0</v>
      </c>
      <c r="E78" s="256">
        <v>519204.30375999998</v>
      </c>
      <c r="F78" s="256">
        <v>263181.99333000003</v>
      </c>
      <c r="G78" s="256">
        <v>181191.17699000001</v>
      </c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1:17" hidden="1" outlineLevel="3" x14ac:dyDescent="0.2">
      <c r="A79" s="251" t="s">
        <v>119</v>
      </c>
      <c r="B79" s="256">
        <v>110529.15835</v>
      </c>
      <c r="C79" s="256">
        <v>110140.42904</v>
      </c>
      <c r="D79" s="256">
        <v>110096.3343</v>
      </c>
      <c r="E79" s="256">
        <v>110096.3343</v>
      </c>
      <c r="F79" s="256">
        <v>27903.633020000001</v>
      </c>
      <c r="G79" s="256">
        <v>0</v>
      </c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1:17" hidden="1" outlineLevel="3" x14ac:dyDescent="0.2">
      <c r="A80" s="251" t="s">
        <v>168</v>
      </c>
      <c r="B80" s="256">
        <v>91312.156950000004</v>
      </c>
      <c r="C80" s="256">
        <v>90991.01354</v>
      </c>
      <c r="D80" s="256">
        <v>90954.585260000007</v>
      </c>
      <c r="E80" s="256">
        <v>90954.585260000007</v>
      </c>
      <c r="F80" s="256">
        <v>46104.411840000001</v>
      </c>
      <c r="G80" s="256">
        <v>0</v>
      </c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1:17" ht="25.5" outlineLevel="2" collapsed="1" x14ac:dyDescent="0.2">
      <c r="A81" s="252" t="s">
        <v>109</v>
      </c>
      <c r="B81" s="129">
        <f t="shared" ref="B81:F81" si="14">SUM(B$82:B$84)</f>
        <v>890382.54423999996</v>
      </c>
      <c r="C81" s="129">
        <f t="shared" si="14"/>
        <v>812192.61181999999</v>
      </c>
      <c r="D81" s="129">
        <f t="shared" si="14"/>
        <v>780590.08256999997</v>
      </c>
      <c r="E81" s="129">
        <f t="shared" si="14"/>
        <v>749709.39289999998</v>
      </c>
      <c r="F81" s="129">
        <f t="shared" si="14"/>
        <v>399232.39088000002</v>
      </c>
      <c r="G81" s="129">
        <v>220856.26827999999</v>
      </c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idden="1" outlineLevel="3" x14ac:dyDescent="0.2">
      <c r="A82" s="251" t="s">
        <v>48</v>
      </c>
      <c r="B82" s="256">
        <v>263762.76422999997</v>
      </c>
      <c r="C82" s="256">
        <v>262835.11476999999</v>
      </c>
      <c r="D82" s="256">
        <v>262729.88864999998</v>
      </c>
      <c r="E82" s="256">
        <v>262729.88864999998</v>
      </c>
      <c r="F82" s="256">
        <v>133176.43036</v>
      </c>
      <c r="G82" s="256">
        <v>45843.550810000001</v>
      </c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1:17" hidden="1" outlineLevel="3" x14ac:dyDescent="0.2">
      <c r="A83" s="251" t="s">
        <v>117</v>
      </c>
      <c r="B83" s="256">
        <v>626619.78000999999</v>
      </c>
      <c r="C83" s="256">
        <v>549357.49705000001</v>
      </c>
      <c r="D83" s="256">
        <v>517860.19391999999</v>
      </c>
      <c r="E83" s="256">
        <v>486979.50425</v>
      </c>
      <c r="F83" s="256">
        <v>254294.83322</v>
      </c>
      <c r="G83" s="256">
        <v>168523.61361</v>
      </c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1:17" hidden="1" outlineLevel="3" x14ac:dyDescent="0.2">
      <c r="A84" s="251" t="s">
        <v>86</v>
      </c>
      <c r="B84" s="256">
        <v>0</v>
      </c>
      <c r="C84" s="256">
        <v>0</v>
      </c>
      <c r="D84" s="256">
        <v>0</v>
      </c>
      <c r="E84" s="256">
        <v>0</v>
      </c>
      <c r="F84" s="256">
        <v>11761.1273</v>
      </c>
      <c r="G84" s="256">
        <v>6489.1038600000002</v>
      </c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1:17" outlineLevel="2" collapsed="1" x14ac:dyDescent="0.2">
      <c r="A85" s="252" t="s">
        <v>127</v>
      </c>
      <c r="B85" s="129">
        <f t="shared" ref="B85:F85" si="15">SUM(B$86:B$86)</f>
        <v>119.9053</v>
      </c>
      <c r="C85" s="129">
        <f t="shared" si="15"/>
        <v>119.48359000000001</v>
      </c>
      <c r="D85" s="129">
        <f t="shared" si="15"/>
        <v>119.43576</v>
      </c>
      <c r="E85" s="129">
        <f t="shared" si="15"/>
        <v>119.43576</v>
      </c>
      <c r="F85" s="129">
        <f t="shared" si="15"/>
        <v>60.541370000000001</v>
      </c>
      <c r="G85" s="129">
        <v>41.680520000000001</v>
      </c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1:17" hidden="1" outlineLevel="3" x14ac:dyDescent="0.2">
      <c r="A86" s="251" t="s">
        <v>66</v>
      </c>
      <c r="B86" s="256">
        <v>119.9053</v>
      </c>
      <c r="C86" s="256">
        <v>119.48359000000001</v>
      </c>
      <c r="D86" s="256">
        <v>119.43576</v>
      </c>
      <c r="E86" s="256">
        <v>119.43576</v>
      </c>
      <c r="F86" s="256">
        <v>60.541370000000001</v>
      </c>
      <c r="G86" s="256">
        <v>41.680520000000001</v>
      </c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1:17" ht="15" outlineLevel="1" x14ac:dyDescent="0.2">
      <c r="A87" s="290" t="s">
        <v>60</v>
      </c>
      <c r="B87" s="291">
        <f t="shared" ref="B87:G87" si="16">B$88+B$93+B$95+B$109+B$113</f>
        <v>11923641.526550001</v>
      </c>
      <c r="C87" s="291">
        <f t="shared" si="16"/>
        <v>12967515.91384</v>
      </c>
      <c r="D87" s="291">
        <f t="shared" si="16"/>
        <v>12521069.860719997</v>
      </c>
      <c r="E87" s="291">
        <f t="shared" si="16"/>
        <v>9688290.6344399992</v>
      </c>
      <c r="F87" s="291">
        <f t="shared" si="16"/>
        <v>7986715.2803400001</v>
      </c>
      <c r="G87" s="291">
        <f t="shared" si="16"/>
        <v>10932811.68771</v>
      </c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1:17" ht="25.5" outlineLevel="2" collapsed="1" x14ac:dyDescent="0.2">
      <c r="A88" s="252" t="s">
        <v>160</v>
      </c>
      <c r="B88" s="129">
        <f t="shared" ref="B88:F88" si="17">SUM(B$89:B$92)</f>
        <v>7740642.81336</v>
      </c>
      <c r="C88" s="129">
        <f t="shared" si="17"/>
        <v>7701565.3475000001</v>
      </c>
      <c r="D88" s="129">
        <f t="shared" si="17"/>
        <v>5074169.1395699997</v>
      </c>
      <c r="E88" s="129">
        <f t="shared" si="17"/>
        <v>2029978.9257</v>
      </c>
      <c r="F88" s="129">
        <f t="shared" si="17"/>
        <v>2543705.1230600001</v>
      </c>
      <c r="G88" s="129">
        <v>5920307.7121000001</v>
      </c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1:17" hidden="1" outlineLevel="3" x14ac:dyDescent="0.2">
      <c r="A89" s="251" t="s">
        <v>61</v>
      </c>
      <c r="B89" s="256">
        <v>65255.546470000001</v>
      </c>
      <c r="C89" s="256">
        <v>55477.494299999998</v>
      </c>
      <c r="D89" s="256">
        <v>47473.750269999997</v>
      </c>
      <c r="E89" s="256">
        <v>39832.119559999999</v>
      </c>
      <c r="F89" s="256">
        <v>28629.790209999999</v>
      </c>
      <c r="G89" s="256">
        <v>19029.970170000001</v>
      </c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1:17" hidden="1" outlineLevel="3" x14ac:dyDescent="0.2">
      <c r="A90" s="251" t="s">
        <v>53</v>
      </c>
      <c r="B90" s="256">
        <v>148586.68148</v>
      </c>
      <c r="C90" s="256">
        <v>126412.75965000001</v>
      </c>
      <c r="D90" s="256">
        <v>113129.31542</v>
      </c>
      <c r="E90" s="256">
        <v>97859.459719999999</v>
      </c>
      <c r="F90" s="256">
        <v>88309.116989999995</v>
      </c>
      <c r="G90" s="256">
        <v>83979.222680000006</v>
      </c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1:17" hidden="1" outlineLevel="3" x14ac:dyDescent="0.2">
      <c r="A91" s="251" t="s">
        <v>123</v>
      </c>
      <c r="B91" s="256">
        <v>142333.75985999999</v>
      </c>
      <c r="C91" s="256">
        <v>158075.39580999999</v>
      </c>
      <c r="D91" s="256">
        <v>185616.13941</v>
      </c>
      <c r="E91" s="256">
        <v>243743.36708</v>
      </c>
      <c r="F91" s="256">
        <v>368311.29566</v>
      </c>
      <c r="G91" s="256">
        <v>384847.21477999998</v>
      </c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1:17" hidden="1" outlineLevel="3" x14ac:dyDescent="0.2">
      <c r="A92" s="251" t="s">
        <v>136</v>
      </c>
      <c r="B92" s="256">
        <v>7384466.8255500002</v>
      </c>
      <c r="C92" s="256">
        <v>7361599.6977399997</v>
      </c>
      <c r="D92" s="256">
        <v>4727949.9344699997</v>
      </c>
      <c r="E92" s="256">
        <v>1648543.9793400001</v>
      </c>
      <c r="F92" s="256">
        <v>2058454.9202000001</v>
      </c>
      <c r="G92" s="256">
        <v>5432451.3044699999</v>
      </c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1:17" ht="25.5" outlineLevel="2" collapsed="1" x14ac:dyDescent="0.2">
      <c r="A93" s="252" t="s">
        <v>43</v>
      </c>
      <c r="B93" s="129">
        <f t="shared" ref="B93:F93" si="18">SUM(B$94:B$94)</f>
        <v>190593.56</v>
      </c>
      <c r="C93" s="129">
        <f t="shared" si="18"/>
        <v>190593.56</v>
      </c>
      <c r="D93" s="129">
        <f t="shared" si="18"/>
        <v>247833.56</v>
      </c>
      <c r="E93" s="129">
        <f t="shared" si="18"/>
        <v>247833.56</v>
      </c>
      <c r="F93" s="129">
        <f t="shared" si="18"/>
        <v>243694.63331999999</v>
      </c>
      <c r="G93" s="129">
        <v>194955.70663999999</v>
      </c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1:17" hidden="1" outlineLevel="3" x14ac:dyDescent="0.2">
      <c r="A94" s="251" t="s">
        <v>26</v>
      </c>
      <c r="B94" s="256">
        <v>190593.56</v>
      </c>
      <c r="C94" s="256">
        <v>190593.56</v>
      </c>
      <c r="D94" s="256">
        <v>247833.56</v>
      </c>
      <c r="E94" s="256">
        <v>247833.56</v>
      </c>
      <c r="F94" s="256">
        <v>243694.63331999999</v>
      </c>
      <c r="G94" s="256">
        <v>194955.70663999999</v>
      </c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1:17" ht="25.5" outlineLevel="2" collapsed="1" x14ac:dyDescent="0.2">
      <c r="A95" s="252" t="s">
        <v>191</v>
      </c>
      <c r="B95" s="129">
        <f t="shared" ref="B95:F95" si="19">SUM(B$96:B$108)</f>
        <v>1703962.4728699999</v>
      </c>
      <c r="C95" s="129">
        <f t="shared" si="19"/>
        <v>2097302.7257699999</v>
      </c>
      <c r="D95" s="129">
        <f t="shared" si="19"/>
        <v>3670878.1657699998</v>
      </c>
      <c r="E95" s="129">
        <f t="shared" si="19"/>
        <v>3881614.1298599998</v>
      </c>
      <c r="F95" s="129">
        <f t="shared" si="19"/>
        <v>3273319.9075199999</v>
      </c>
      <c r="G95" s="129">
        <v>2895782.0633200002</v>
      </c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1:17" hidden="1" outlineLevel="3" x14ac:dyDescent="0.2">
      <c r="A96" s="251" t="s">
        <v>50</v>
      </c>
      <c r="B96" s="256">
        <v>66400.002510000006</v>
      </c>
      <c r="C96" s="256">
        <v>64444.998619999998</v>
      </c>
      <c r="D96" s="256">
        <v>43943.333310000002</v>
      </c>
      <c r="E96" s="256">
        <v>23023.331999999999</v>
      </c>
      <c r="F96" s="256">
        <v>0</v>
      </c>
      <c r="G96" s="256">
        <v>0</v>
      </c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1:17" hidden="1" outlineLevel="3" x14ac:dyDescent="0.2">
      <c r="A97" s="251" t="s">
        <v>145</v>
      </c>
      <c r="B97" s="256">
        <v>297351.57227</v>
      </c>
      <c r="C97" s="256">
        <v>240497.25076</v>
      </c>
      <c r="D97" s="256">
        <v>196786.42903</v>
      </c>
      <c r="E97" s="256">
        <v>154654.15622999999</v>
      </c>
      <c r="F97" s="256">
        <v>91034.062160000001</v>
      </c>
      <c r="G97" s="256">
        <v>40788.812919999997</v>
      </c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1:17" hidden="1" outlineLevel="3" x14ac:dyDescent="0.2">
      <c r="A98" s="251" t="s">
        <v>185</v>
      </c>
      <c r="B98" s="256">
        <v>150000</v>
      </c>
      <c r="C98" s="256">
        <v>150000</v>
      </c>
      <c r="D98" s="256">
        <v>150000</v>
      </c>
      <c r="E98" s="256">
        <v>150000</v>
      </c>
      <c r="F98" s="256">
        <v>0</v>
      </c>
      <c r="G98" s="256">
        <v>0</v>
      </c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1:17" hidden="1" outlineLevel="3" x14ac:dyDescent="0.2">
      <c r="A99" s="251" t="s">
        <v>100</v>
      </c>
      <c r="B99" s="256">
        <v>353000</v>
      </c>
      <c r="C99" s="256">
        <v>302400</v>
      </c>
      <c r="D99" s="256">
        <v>252000</v>
      </c>
      <c r="E99" s="256">
        <v>201600</v>
      </c>
      <c r="F99" s="256">
        <v>151200</v>
      </c>
      <c r="G99" s="256">
        <v>100800</v>
      </c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1:17" hidden="1" outlineLevel="3" x14ac:dyDescent="0.2">
      <c r="A100" s="251" t="s">
        <v>186</v>
      </c>
      <c r="B100" s="256">
        <v>158701.296</v>
      </c>
      <c r="C100" s="256">
        <v>57142.858</v>
      </c>
      <c r="D100" s="256">
        <v>42857.144</v>
      </c>
      <c r="E100" s="256">
        <v>28571.43</v>
      </c>
      <c r="F100" s="256">
        <v>14285.716</v>
      </c>
      <c r="G100" s="256">
        <v>0</v>
      </c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1:17" hidden="1" outlineLevel="3" x14ac:dyDescent="0.2">
      <c r="A101" s="251" t="s">
        <v>105</v>
      </c>
      <c r="B101" s="256">
        <v>133333.33900000001</v>
      </c>
      <c r="C101" s="256">
        <v>0</v>
      </c>
      <c r="D101" s="256">
        <v>0</v>
      </c>
      <c r="E101" s="256">
        <v>0</v>
      </c>
      <c r="F101" s="256">
        <v>0</v>
      </c>
      <c r="G101" s="256">
        <v>0</v>
      </c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1:17" hidden="1" outlineLevel="3" x14ac:dyDescent="0.2">
      <c r="A102" s="251" t="s">
        <v>121</v>
      </c>
      <c r="B102" s="256">
        <v>104376.26308999999</v>
      </c>
      <c r="C102" s="256">
        <v>98567.618390000003</v>
      </c>
      <c r="D102" s="256">
        <v>89610.413430000001</v>
      </c>
      <c r="E102" s="256">
        <v>82157.684349999996</v>
      </c>
      <c r="F102" s="256">
        <v>62173.255499999999</v>
      </c>
      <c r="G102" s="256">
        <v>46424.321960000001</v>
      </c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1:17" hidden="1" outlineLevel="3" x14ac:dyDescent="0.2">
      <c r="A103" s="251" t="s">
        <v>112</v>
      </c>
      <c r="B103" s="256">
        <v>440800</v>
      </c>
      <c r="C103" s="256">
        <v>440800</v>
      </c>
      <c r="D103" s="256">
        <v>440800</v>
      </c>
      <c r="E103" s="256">
        <v>293866.66800000001</v>
      </c>
      <c r="F103" s="256">
        <v>146933.33600000001</v>
      </c>
      <c r="G103" s="256">
        <v>36733.337</v>
      </c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1:17" hidden="1" outlineLevel="3" x14ac:dyDescent="0.2">
      <c r="A104" s="251" t="s">
        <v>103</v>
      </c>
      <c r="B104" s="256">
        <v>0</v>
      </c>
      <c r="C104" s="256">
        <v>0</v>
      </c>
      <c r="D104" s="256">
        <v>0</v>
      </c>
      <c r="E104" s="256">
        <v>500000</v>
      </c>
      <c r="F104" s="256">
        <v>500000</v>
      </c>
      <c r="G104" s="256">
        <v>500000</v>
      </c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1:17" hidden="1" outlineLevel="3" x14ac:dyDescent="0.2">
      <c r="A105" s="251" t="s">
        <v>138</v>
      </c>
      <c r="B105" s="256">
        <v>0</v>
      </c>
      <c r="C105" s="256">
        <v>0</v>
      </c>
      <c r="D105" s="256">
        <v>57930.845999999998</v>
      </c>
      <c r="E105" s="256">
        <v>85000</v>
      </c>
      <c r="F105" s="256">
        <v>85000</v>
      </c>
      <c r="G105" s="256">
        <v>72080</v>
      </c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1:17" hidden="1" outlineLevel="3" x14ac:dyDescent="0.2">
      <c r="A106" s="251" t="s">
        <v>115</v>
      </c>
      <c r="B106" s="256">
        <v>0</v>
      </c>
      <c r="C106" s="256">
        <v>0</v>
      </c>
      <c r="D106" s="256">
        <v>1500000</v>
      </c>
      <c r="E106" s="256">
        <v>1552123.895</v>
      </c>
      <c r="F106" s="256">
        <v>1552123.895</v>
      </c>
      <c r="G106" s="256">
        <v>1552123.895</v>
      </c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1:17" hidden="1" outlineLevel="3" x14ac:dyDescent="0.2">
      <c r="A107" s="251" t="s">
        <v>96</v>
      </c>
      <c r="B107" s="256">
        <v>0</v>
      </c>
      <c r="C107" s="256">
        <v>107450</v>
      </c>
      <c r="D107" s="256">
        <v>260950</v>
      </c>
      <c r="E107" s="256">
        <v>228331.25</v>
      </c>
      <c r="F107" s="256">
        <v>195712.5</v>
      </c>
      <c r="G107" s="256">
        <v>179403.125</v>
      </c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1:17" hidden="1" outlineLevel="3" x14ac:dyDescent="0.2">
      <c r="A108" s="251" t="s">
        <v>98</v>
      </c>
      <c r="B108" s="256">
        <v>0</v>
      </c>
      <c r="C108" s="256">
        <v>636000</v>
      </c>
      <c r="D108" s="256">
        <v>636000</v>
      </c>
      <c r="E108" s="256">
        <v>582285.71427999996</v>
      </c>
      <c r="F108" s="256">
        <v>474857.14286000002</v>
      </c>
      <c r="G108" s="256">
        <v>367428.57144000003</v>
      </c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1:17" ht="25.5" outlineLevel="2" collapsed="1" x14ac:dyDescent="0.2">
      <c r="A109" s="252" t="s">
        <v>55</v>
      </c>
      <c r="B109" s="129">
        <f t="shared" ref="B109:F109" si="20">SUM(B$110:B$112)</f>
        <v>2163017</v>
      </c>
      <c r="C109" s="129">
        <f t="shared" si="20"/>
        <v>2853017</v>
      </c>
      <c r="D109" s="129">
        <f t="shared" si="20"/>
        <v>3403017</v>
      </c>
      <c r="E109" s="129">
        <f t="shared" si="20"/>
        <v>3403017</v>
      </c>
      <c r="F109" s="129">
        <f t="shared" si="20"/>
        <v>1808000</v>
      </c>
      <c r="G109" s="129">
        <v>1808000</v>
      </c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1:17" hidden="1" outlineLevel="3" x14ac:dyDescent="0.2">
      <c r="A110" s="81" t="s">
        <v>37</v>
      </c>
      <c r="B110" s="256">
        <v>0</v>
      </c>
      <c r="C110" s="256">
        <v>0</v>
      </c>
      <c r="D110" s="256">
        <v>550000</v>
      </c>
      <c r="E110" s="256">
        <v>550000</v>
      </c>
      <c r="F110" s="256">
        <v>550000</v>
      </c>
      <c r="G110" s="256">
        <v>550000</v>
      </c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1:17" hidden="1" outlineLevel="3" x14ac:dyDescent="0.2">
      <c r="A111" s="81" t="s">
        <v>130</v>
      </c>
      <c r="B111" s="256">
        <v>568000</v>
      </c>
      <c r="C111" s="256">
        <v>1258000</v>
      </c>
      <c r="D111" s="256">
        <v>1258000</v>
      </c>
      <c r="E111" s="256">
        <v>1258000</v>
      </c>
      <c r="F111" s="256">
        <v>1258000</v>
      </c>
      <c r="G111" s="256">
        <v>1258000</v>
      </c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1:17" hidden="1" outlineLevel="3" x14ac:dyDescent="0.2">
      <c r="A112" s="81" t="s">
        <v>45</v>
      </c>
      <c r="B112" s="256">
        <v>1595017</v>
      </c>
      <c r="C112" s="256">
        <v>1595017</v>
      </c>
      <c r="D112" s="256">
        <v>1595017</v>
      </c>
      <c r="E112" s="256">
        <v>1595017</v>
      </c>
      <c r="F112" s="256">
        <v>0</v>
      </c>
      <c r="G112" s="256">
        <v>0</v>
      </c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1:17" outlineLevel="2" collapsed="1" x14ac:dyDescent="0.2">
      <c r="A113" s="118" t="s">
        <v>162</v>
      </c>
      <c r="B113" s="129">
        <f t="shared" ref="B113:F113" si="21">SUM(B$114:B$114)</f>
        <v>125425.68032</v>
      </c>
      <c r="C113" s="129">
        <f t="shared" si="21"/>
        <v>125037.28057</v>
      </c>
      <c r="D113" s="129">
        <f t="shared" si="21"/>
        <v>125171.99537999999</v>
      </c>
      <c r="E113" s="129">
        <f t="shared" si="21"/>
        <v>125847.01888</v>
      </c>
      <c r="F113" s="129">
        <f t="shared" si="21"/>
        <v>117995.61644</v>
      </c>
      <c r="G113" s="129">
        <v>113766.20565</v>
      </c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1:17" hidden="1" outlineLevel="3" x14ac:dyDescent="0.2">
      <c r="A114" s="81" t="s">
        <v>136</v>
      </c>
      <c r="B114" s="129">
        <v>125425.68032</v>
      </c>
      <c r="C114" s="129">
        <v>125037.28057</v>
      </c>
      <c r="D114" s="129">
        <v>125171.99537999999</v>
      </c>
      <c r="E114" s="129">
        <v>125847.01888</v>
      </c>
      <c r="F114" s="129">
        <v>117995.61644</v>
      </c>
      <c r="G114" s="129">
        <v>113766.20565</v>
      </c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1:17" x14ac:dyDescent="0.2">
      <c r="B115" s="173"/>
      <c r="C115" s="173"/>
      <c r="D115" s="173"/>
      <c r="E115" s="173"/>
      <c r="F115" s="173"/>
      <c r="G115" s="173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1:17" x14ac:dyDescent="0.2">
      <c r="B116" s="173"/>
      <c r="C116" s="173"/>
      <c r="D116" s="173"/>
      <c r="E116" s="173"/>
      <c r="F116" s="173"/>
      <c r="G116" s="173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1:17" x14ac:dyDescent="0.2">
      <c r="B117" s="173"/>
      <c r="C117" s="173"/>
      <c r="D117" s="173"/>
      <c r="E117" s="173"/>
      <c r="F117" s="173"/>
      <c r="G117" s="173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1:17" x14ac:dyDescent="0.2">
      <c r="B118" s="173"/>
      <c r="C118" s="173"/>
      <c r="D118" s="173"/>
      <c r="E118" s="173"/>
      <c r="F118" s="173"/>
      <c r="G118" s="173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1:17" x14ac:dyDescent="0.2">
      <c r="B119" s="173"/>
      <c r="C119" s="173"/>
      <c r="D119" s="173"/>
      <c r="E119" s="173"/>
      <c r="F119" s="173"/>
      <c r="G119" s="173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1:17" x14ac:dyDescent="0.2">
      <c r="B120" s="173"/>
      <c r="C120" s="173"/>
      <c r="D120" s="173"/>
      <c r="E120" s="173"/>
      <c r="F120" s="173"/>
      <c r="G120" s="173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1:17" x14ac:dyDescent="0.2">
      <c r="B121" s="173"/>
      <c r="C121" s="173"/>
      <c r="D121" s="173"/>
      <c r="E121" s="173"/>
      <c r="F121" s="173"/>
      <c r="G121" s="173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1:17" x14ac:dyDescent="0.2">
      <c r="B122" s="173"/>
      <c r="C122" s="173"/>
      <c r="D122" s="173"/>
      <c r="E122" s="173"/>
      <c r="F122" s="173"/>
      <c r="G122" s="173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1:17" x14ac:dyDescent="0.2">
      <c r="B123" s="173"/>
      <c r="C123" s="173"/>
      <c r="D123" s="173"/>
      <c r="E123" s="173"/>
      <c r="F123" s="173"/>
      <c r="G123" s="173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1:17" x14ac:dyDescent="0.2">
      <c r="B124" s="173"/>
      <c r="C124" s="173"/>
      <c r="D124" s="173"/>
      <c r="E124" s="173"/>
      <c r="F124" s="173"/>
      <c r="G124" s="173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1:17" x14ac:dyDescent="0.2">
      <c r="B125" s="173"/>
      <c r="C125" s="173"/>
      <c r="D125" s="173"/>
      <c r="E125" s="173"/>
      <c r="F125" s="173"/>
      <c r="G125" s="173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1:17" x14ac:dyDescent="0.2">
      <c r="B126" s="173"/>
      <c r="C126" s="173"/>
      <c r="D126" s="173"/>
      <c r="E126" s="173"/>
      <c r="F126" s="173"/>
      <c r="G126" s="173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1:17" x14ac:dyDescent="0.2">
      <c r="B127" s="173"/>
      <c r="C127" s="173"/>
      <c r="D127" s="173"/>
      <c r="E127" s="173"/>
      <c r="F127" s="173"/>
      <c r="G127" s="173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1:17" x14ac:dyDescent="0.2">
      <c r="B128" s="173"/>
      <c r="C128" s="173"/>
      <c r="D128" s="173"/>
      <c r="E128" s="173"/>
      <c r="F128" s="173"/>
      <c r="G128" s="173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73"/>
      <c r="E129" s="173"/>
      <c r="F129" s="173"/>
      <c r="G129" s="173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73"/>
      <c r="E130" s="173"/>
      <c r="F130" s="173"/>
      <c r="G130" s="173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73"/>
      <c r="E131" s="173"/>
      <c r="F131" s="173"/>
      <c r="G131" s="173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73"/>
      <c r="E132" s="173"/>
      <c r="F132" s="173"/>
      <c r="G132" s="173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73"/>
      <c r="E133" s="173"/>
      <c r="F133" s="173"/>
      <c r="G133" s="173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73"/>
      <c r="E134" s="173"/>
      <c r="F134" s="173"/>
      <c r="G134" s="173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73"/>
      <c r="E135" s="173"/>
      <c r="F135" s="173"/>
      <c r="G135" s="173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73"/>
      <c r="E136" s="173"/>
      <c r="F136" s="173"/>
      <c r="G136" s="173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73"/>
      <c r="E137" s="173"/>
      <c r="F137" s="173"/>
      <c r="G137" s="173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73"/>
      <c r="E138" s="173"/>
      <c r="F138" s="173"/>
      <c r="G138" s="173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73"/>
      <c r="E139" s="173"/>
      <c r="F139" s="173"/>
      <c r="G139" s="173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73"/>
      <c r="E140" s="173"/>
      <c r="F140" s="173"/>
      <c r="G140" s="173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73"/>
      <c r="E141" s="173"/>
      <c r="F141" s="173"/>
      <c r="G141" s="173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73"/>
      <c r="E142" s="173"/>
      <c r="F142" s="173"/>
      <c r="G142" s="173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73"/>
      <c r="E143" s="173"/>
      <c r="F143" s="173"/>
      <c r="G143" s="173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73"/>
      <c r="E144" s="173"/>
      <c r="F144" s="173"/>
      <c r="G144" s="173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73"/>
      <c r="E145" s="173"/>
      <c r="F145" s="173"/>
      <c r="G145" s="173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73"/>
      <c r="E146" s="173"/>
      <c r="F146" s="173"/>
      <c r="G146" s="173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73"/>
      <c r="E147" s="173"/>
      <c r="F147" s="173"/>
      <c r="G147" s="173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73"/>
      <c r="E148" s="173"/>
      <c r="F148" s="173"/>
      <c r="G148" s="173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73"/>
      <c r="E149" s="173"/>
      <c r="F149" s="173"/>
      <c r="G149" s="173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73"/>
      <c r="E150" s="173"/>
      <c r="F150" s="173"/>
      <c r="G150" s="173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73"/>
      <c r="E151" s="173"/>
      <c r="F151" s="173"/>
      <c r="G151" s="173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73"/>
      <c r="E152" s="173"/>
      <c r="F152" s="173"/>
      <c r="G152" s="173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73"/>
      <c r="E153" s="173"/>
      <c r="F153" s="173"/>
      <c r="G153" s="173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73"/>
      <c r="E154" s="173"/>
      <c r="F154" s="173"/>
      <c r="G154" s="173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73"/>
      <c r="E155" s="173"/>
      <c r="F155" s="173"/>
      <c r="G155" s="173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73"/>
      <c r="E156" s="173"/>
      <c r="F156" s="173"/>
      <c r="G156" s="173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73"/>
      <c r="E157" s="173"/>
      <c r="F157" s="173"/>
      <c r="G157" s="173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73"/>
      <c r="E158" s="173"/>
      <c r="F158" s="173"/>
      <c r="G158" s="173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73"/>
      <c r="E159" s="173"/>
      <c r="F159" s="173"/>
      <c r="G159" s="173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73"/>
      <c r="E160" s="173"/>
      <c r="F160" s="173"/>
      <c r="G160" s="173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73"/>
      <c r="E161" s="173"/>
      <c r="F161" s="173"/>
      <c r="G161" s="173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73"/>
      <c r="E162" s="173"/>
      <c r="F162" s="173"/>
      <c r="G162" s="173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73"/>
      <c r="E163" s="173"/>
      <c r="F163" s="173"/>
      <c r="G163" s="173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73"/>
      <c r="E164" s="173"/>
      <c r="F164" s="173"/>
      <c r="G164" s="173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73"/>
      <c r="E165" s="173"/>
      <c r="F165" s="173"/>
      <c r="G165" s="173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73"/>
      <c r="E166" s="173"/>
      <c r="F166" s="173"/>
      <c r="G166" s="173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73"/>
      <c r="E167" s="173"/>
      <c r="F167" s="173"/>
      <c r="G167" s="173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73"/>
      <c r="E168" s="173"/>
      <c r="F168" s="173"/>
      <c r="G168" s="173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</sheetData>
  <mergeCells count="1">
    <mergeCell ref="A2:G2"/>
  </mergeCells>
  <printOptions horizontalCentered="1"/>
  <pageMargins left="0.19685039370078741" right="0.19685039370078741" top="1.1811023622047245" bottom="0.98425196850393704" header="0.51181102362204722" footer="0.51181102362204722"/>
  <pageSetup paperSize="9"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A7" sqref="A7:I7"/>
    </sheetView>
  </sheetViews>
  <sheetFormatPr defaultRowHeight="12.75" x14ac:dyDescent="0.2"/>
  <cols>
    <col min="1" max="1" width="58.140625" style="169" bestFit="1" customWidth="1"/>
    <col min="2" max="2" width="12.42578125" style="149" bestFit="1" customWidth="1"/>
    <col min="3" max="3" width="13.5703125" style="149" bestFit="1" customWidth="1"/>
    <col min="4" max="4" width="10.28515625" style="232" customWidth="1"/>
    <col min="5" max="6" width="13.5703125" style="149" bestFit="1" customWidth="1"/>
    <col min="7" max="7" width="10.28515625" style="232" customWidth="1"/>
    <col min="8" max="8" width="12.7109375" style="149" hidden="1" customWidth="1"/>
    <col min="9" max="9" width="13.7109375" style="149" bestFit="1" customWidth="1"/>
    <col min="10" max="16384" width="9.140625" style="169"/>
  </cols>
  <sheetData>
    <row r="1" spans="1:19" x14ac:dyDescent="0.2">
      <c r="A1" s="200"/>
      <c r="B1" s="26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C1" s="268"/>
      <c r="D1" s="268"/>
      <c r="E1" s="268"/>
    </row>
    <row r="2" spans="1:19" ht="38.25" customHeight="1" x14ac:dyDescent="0.3">
      <c r="A2" s="269" t="s">
        <v>8</v>
      </c>
      <c r="B2" s="3"/>
      <c r="C2" s="3"/>
      <c r="D2" s="3"/>
      <c r="E2" s="3"/>
      <c r="F2" s="3"/>
      <c r="G2" s="3"/>
      <c r="H2" s="3"/>
      <c r="I2" s="3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B4" s="125"/>
      <c r="C4" s="125"/>
      <c r="D4" s="193"/>
      <c r="E4" s="125"/>
      <c r="F4" s="125"/>
      <c r="G4" s="193"/>
      <c r="H4" s="125" t="s">
        <v>128</v>
      </c>
      <c r="I4" s="125" t="s">
        <v>149</v>
      </c>
    </row>
    <row r="5" spans="1:19" s="65" customFormat="1" x14ac:dyDescent="0.2">
      <c r="A5" s="51"/>
      <c r="B5" s="261">
        <v>42004</v>
      </c>
      <c r="C5" s="262"/>
      <c r="D5" s="263"/>
      <c r="E5" s="261">
        <v>42308</v>
      </c>
      <c r="F5" s="262"/>
      <c r="G5" s="263"/>
      <c r="H5" s="100"/>
      <c r="I5" s="100"/>
    </row>
    <row r="6" spans="1:19" s="126" customFormat="1" x14ac:dyDescent="0.2">
      <c r="A6" s="148"/>
      <c r="B6" s="133" t="s">
        <v>155</v>
      </c>
      <c r="C6" s="133" t="s">
        <v>158</v>
      </c>
      <c r="D6" s="209" t="s">
        <v>171</v>
      </c>
      <c r="E6" s="133" t="s">
        <v>155</v>
      </c>
      <c r="F6" s="133" t="s">
        <v>158</v>
      </c>
      <c r="G6" s="209" t="s">
        <v>171</v>
      </c>
      <c r="H6" s="133" t="s">
        <v>171</v>
      </c>
      <c r="I6" s="133" t="s">
        <v>63</v>
      </c>
    </row>
    <row r="7" spans="1:19" s="158" customFormat="1" ht="15" x14ac:dyDescent="0.2">
      <c r="A7" s="80" t="s">
        <v>139</v>
      </c>
      <c r="B7" s="164">
        <f t="shared" ref="B7:G7" si="0">SUM(B$8+ B$9)</f>
        <v>69811891.517990008</v>
      </c>
      <c r="C7" s="164">
        <f t="shared" si="0"/>
        <v>1100832720.8613501</v>
      </c>
      <c r="D7" s="245">
        <f t="shared" si="0"/>
        <v>1</v>
      </c>
      <c r="E7" s="164">
        <f t="shared" si="0"/>
        <v>69342423.118189991</v>
      </c>
      <c r="F7" s="164">
        <f t="shared" si="0"/>
        <v>1588217818.9628501</v>
      </c>
      <c r="G7" s="245">
        <f t="shared" si="0"/>
        <v>1</v>
      </c>
      <c r="H7" s="164"/>
      <c r="I7" s="164">
        <f>SUM(I$8+ I$9)</f>
        <v>0</v>
      </c>
    </row>
    <row r="8" spans="1:19" s="244" customFormat="1" x14ac:dyDescent="0.2">
      <c r="A8" s="82" t="s">
        <v>65</v>
      </c>
      <c r="B8" s="207">
        <v>60058160.629950002</v>
      </c>
      <c r="C8" s="207">
        <v>947030469.14464998</v>
      </c>
      <c r="D8" s="89">
        <v>0.860286</v>
      </c>
      <c r="E8" s="207">
        <v>57298038.273869999</v>
      </c>
      <c r="F8" s="207">
        <v>1312353409.1542301</v>
      </c>
      <c r="G8" s="89">
        <v>0.82630599999999998</v>
      </c>
      <c r="H8" s="207">
        <v>-3.3980000000000003E-2</v>
      </c>
      <c r="I8" s="207">
        <v>-21.4</v>
      </c>
    </row>
    <row r="9" spans="1:19" s="244" customFormat="1" x14ac:dyDescent="0.2">
      <c r="A9" s="82" t="s">
        <v>14</v>
      </c>
      <c r="B9" s="207">
        <v>9753730.8880400006</v>
      </c>
      <c r="C9" s="207">
        <v>153802251.71669999</v>
      </c>
      <c r="D9" s="89">
        <v>0.139714</v>
      </c>
      <c r="E9" s="207">
        <v>12044384.844319999</v>
      </c>
      <c r="F9" s="207">
        <v>275864409.80861998</v>
      </c>
      <c r="G9" s="89">
        <v>0.17369399999999999</v>
      </c>
      <c r="H9" s="207">
        <v>3.3980000000000003E-2</v>
      </c>
      <c r="I9" s="207">
        <v>21.4</v>
      </c>
    </row>
    <row r="10" spans="1:19" x14ac:dyDescent="0.2">
      <c r="B10" s="173"/>
      <c r="C10" s="173"/>
      <c r="D10" s="11"/>
      <c r="E10" s="173"/>
      <c r="F10" s="173"/>
      <c r="G10" s="11"/>
      <c r="H10" s="173"/>
      <c r="I10" s="173"/>
      <c r="J10" s="185"/>
      <c r="K10" s="185"/>
      <c r="L10" s="185"/>
      <c r="M10" s="185"/>
      <c r="N10" s="185"/>
      <c r="O10" s="185"/>
      <c r="P10" s="185"/>
      <c r="Q10" s="185"/>
    </row>
    <row r="11" spans="1:19" x14ac:dyDescent="0.2">
      <c r="B11" s="173"/>
      <c r="C11" s="173"/>
      <c r="D11" s="11"/>
      <c r="E11" s="173"/>
      <c r="F11" s="173"/>
      <c r="G11" s="11"/>
      <c r="H11" s="173"/>
      <c r="I11" s="173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B12" s="173"/>
      <c r="C12" s="173"/>
      <c r="D12" s="11"/>
      <c r="E12" s="173"/>
      <c r="F12" s="173"/>
      <c r="G12" s="11"/>
      <c r="H12" s="173"/>
      <c r="I12" s="173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B13" s="173"/>
      <c r="C13" s="173"/>
      <c r="D13" s="11"/>
      <c r="E13" s="173"/>
      <c r="F13" s="173"/>
      <c r="G13" s="11"/>
      <c r="H13" s="173"/>
      <c r="I13" s="173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B14" s="173"/>
      <c r="C14" s="173"/>
      <c r="D14" s="11"/>
      <c r="E14" s="173"/>
      <c r="F14" s="173"/>
      <c r="G14" s="11"/>
      <c r="H14" s="173"/>
      <c r="I14" s="173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73"/>
      <c r="C15" s="173"/>
      <c r="D15" s="11"/>
      <c r="E15" s="173"/>
      <c r="F15" s="173"/>
      <c r="G15" s="11"/>
      <c r="H15" s="173"/>
      <c r="I15" s="173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73"/>
      <c r="C16" s="173"/>
      <c r="D16" s="11"/>
      <c r="E16" s="173"/>
      <c r="F16" s="173"/>
      <c r="G16" s="11"/>
      <c r="H16" s="173"/>
      <c r="I16" s="173"/>
      <c r="J16" s="185"/>
      <c r="K16" s="185"/>
      <c r="L16" s="185"/>
      <c r="M16" s="185"/>
      <c r="N16" s="185"/>
      <c r="O16" s="185"/>
      <c r="P16" s="185"/>
      <c r="Q16" s="185"/>
    </row>
    <row r="17" spans="2:17" x14ac:dyDescent="0.2">
      <c r="B17" s="173"/>
      <c r="C17" s="173"/>
      <c r="D17" s="11"/>
      <c r="E17" s="173"/>
      <c r="F17" s="173"/>
      <c r="G17" s="11"/>
      <c r="H17" s="173"/>
      <c r="I17" s="173"/>
      <c r="J17" s="185"/>
      <c r="K17" s="185"/>
      <c r="L17" s="185"/>
      <c r="M17" s="185"/>
      <c r="N17" s="185"/>
      <c r="O17" s="185"/>
      <c r="P17" s="185"/>
      <c r="Q17" s="185"/>
    </row>
    <row r="18" spans="2:17" x14ac:dyDescent="0.2">
      <c r="B18" s="173"/>
      <c r="C18" s="173"/>
      <c r="D18" s="11"/>
      <c r="E18" s="173"/>
      <c r="F18" s="173"/>
      <c r="G18" s="11"/>
      <c r="H18" s="173"/>
      <c r="I18" s="173"/>
      <c r="J18" s="185"/>
      <c r="K18" s="185"/>
      <c r="L18" s="185"/>
      <c r="M18" s="185"/>
      <c r="N18" s="185"/>
      <c r="O18" s="185"/>
      <c r="P18" s="185"/>
      <c r="Q18" s="185"/>
    </row>
    <row r="19" spans="2:17" x14ac:dyDescent="0.2">
      <c r="B19" s="173"/>
      <c r="C19" s="173"/>
      <c r="D19" s="11"/>
      <c r="E19" s="173"/>
      <c r="F19" s="173"/>
      <c r="G19" s="11"/>
      <c r="H19" s="173"/>
      <c r="I19" s="173"/>
      <c r="J19" s="185"/>
      <c r="K19" s="185"/>
      <c r="L19" s="185"/>
      <c r="M19" s="185"/>
      <c r="N19" s="185"/>
      <c r="O19" s="185"/>
      <c r="P19" s="185"/>
      <c r="Q19" s="185"/>
    </row>
    <row r="20" spans="2:17" x14ac:dyDescent="0.2">
      <c r="B20" s="173"/>
      <c r="C20" s="173"/>
      <c r="D20" s="11"/>
      <c r="E20" s="173"/>
      <c r="F20" s="173"/>
      <c r="G20" s="11"/>
      <c r="H20" s="173"/>
      <c r="I20" s="173"/>
      <c r="J20" s="185"/>
      <c r="K20" s="185"/>
      <c r="L20" s="185"/>
      <c r="M20" s="185"/>
      <c r="N20" s="185"/>
      <c r="O20" s="185"/>
      <c r="P20" s="185"/>
      <c r="Q20" s="185"/>
    </row>
    <row r="21" spans="2:17" x14ac:dyDescent="0.2">
      <c r="B21" s="173"/>
      <c r="C21" s="173"/>
      <c r="D21" s="11"/>
      <c r="E21" s="173"/>
      <c r="F21" s="173"/>
      <c r="G21" s="11"/>
      <c r="H21" s="173"/>
      <c r="I21" s="173"/>
      <c r="J21" s="185"/>
      <c r="K21" s="185"/>
      <c r="L21" s="185"/>
      <c r="M21" s="185"/>
      <c r="N21" s="185"/>
      <c r="O21" s="185"/>
      <c r="P21" s="185"/>
      <c r="Q21" s="185"/>
    </row>
    <row r="22" spans="2:17" x14ac:dyDescent="0.2">
      <c r="B22" s="173"/>
      <c r="C22" s="173"/>
      <c r="D22" s="11"/>
      <c r="E22" s="173"/>
      <c r="F22" s="173"/>
      <c r="G22" s="11"/>
      <c r="H22" s="173"/>
      <c r="I22" s="173"/>
      <c r="J22" s="185"/>
      <c r="K22" s="185"/>
      <c r="L22" s="185"/>
      <c r="M22" s="185"/>
      <c r="N22" s="185"/>
      <c r="O22" s="185"/>
      <c r="P22" s="185"/>
      <c r="Q22" s="185"/>
    </row>
    <row r="23" spans="2:17" x14ac:dyDescent="0.2">
      <c r="B23" s="173"/>
      <c r="C23" s="173"/>
      <c r="D23" s="11"/>
      <c r="E23" s="173"/>
      <c r="F23" s="173"/>
      <c r="G23" s="11"/>
      <c r="H23" s="173"/>
      <c r="I23" s="173"/>
      <c r="J23" s="185"/>
      <c r="K23" s="185"/>
      <c r="L23" s="185"/>
      <c r="M23" s="185"/>
      <c r="N23" s="185"/>
      <c r="O23" s="185"/>
      <c r="P23" s="185"/>
      <c r="Q23" s="185"/>
    </row>
    <row r="24" spans="2:17" x14ac:dyDescent="0.2">
      <c r="B24" s="173"/>
      <c r="C24" s="173"/>
      <c r="D24" s="11"/>
      <c r="E24" s="173"/>
      <c r="F24" s="173"/>
      <c r="G24" s="11"/>
      <c r="H24" s="173"/>
      <c r="I24" s="173"/>
      <c r="J24" s="185"/>
      <c r="K24" s="185"/>
      <c r="L24" s="185"/>
      <c r="M24" s="185"/>
      <c r="N24" s="185"/>
      <c r="O24" s="185"/>
      <c r="P24" s="185"/>
      <c r="Q24" s="185"/>
    </row>
    <row r="25" spans="2:17" x14ac:dyDescent="0.2">
      <c r="B25" s="173"/>
      <c r="C25" s="173"/>
      <c r="D25" s="11"/>
      <c r="E25" s="173"/>
      <c r="F25" s="173"/>
      <c r="G25" s="11"/>
      <c r="H25" s="173"/>
      <c r="I25" s="173"/>
      <c r="J25" s="185"/>
      <c r="K25" s="185"/>
      <c r="L25" s="185"/>
      <c r="M25" s="185"/>
      <c r="N25" s="185"/>
      <c r="O25" s="185"/>
      <c r="P25" s="185"/>
      <c r="Q25" s="185"/>
    </row>
    <row r="26" spans="2:17" x14ac:dyDescent="0.2">
      <c r="B26" s="173"/>
      <c r="C26" s="173"/>
      <c r="D26" s="11"/>
      <c r="E26" s="173"/>
      <c r="F26" s="173"/>
      <c r="G26" s="11"/>
      <c r="H26" s="173"/>
      <c r="I26" s="173"/>
      <c r="J26" s="185"/>
      <c r="K26" s="185"/>
      <c r="L26" s="185"/>
      <c r="M26" s="185"/>
      <c r="N26" s="185"/>
      <c r="O26" s="185"/>
      <c r="P26" s="185"/>
      <c r="Q26" s="185"/>
    </row>
    <row r="27" spans="2:17" x14ac:dyDescent="0.2">
      <c r="B27" s="173"/>
      <c r="C27" s="173"/>
      <c r="D27" s="11"/>
      <c r="E27" s="173"/>
      <c r="F27" s="173"/>
      <c r="G27" s="11"/>
      <c r="H27" s="173"/>
      <c r="I27" s="173"/>
      <c r="J27" s="185"/>
      <c r="K27" s="185"/>
      <c r="L27" s="185"/>
      <c r="M27" s="185"/>
      <c r="N27" s="185"/>
      <c r="O27" s="185"/>
      <c r="P27" s="185"/>
      <c r="Q27" s="185"/>
    </row>
    <row r="28" spans="2:17" x14ac:dyDescent="0.2">
      <c r="B28" s="173"/>
      <c r="C28" s="173"/>
      <c r="D28" s="11"/>
      <c r="E28" s="173"/>
      <c r="F28" s="173"/>
      <c r="G28" s="11"/>
      <c r="H28" s="173"/>
      <c r="I28" s="173"/>
      <c r="J28" s="185"/>
      <c r="K28" s="185"/>
      <c r="L28" s="185"/>
      <c r="M28" s="185"/>
      <c r="N28" s="185"/>
      <c r="O28" s="185"/>
      <c r="P28" s="185"/>
      <c r="Q28" s="185"/>
    </row>
    <row r="29" spans="2:17" x14ac:dyDescent="0.2">
      <c r="B29" s="173"/>
      <c r="C29" s="173"/>
      <c r="D29" s="11"/>
      <c r="E29" s="173"/>
      <c r="F29" s="173"/>
      <c r="G29" s="11"/>
      <c r="H29" s="173"/>
      <c r="I29" s="173"/>
      <c r="J29" s="185"/>
      <c r="K29" s="185"/>
      <c r="L29" s="185"/>
      <c r="M29" s="185"/>
      <c r="N29" s="185"/>
      <c r="O29" s="185"/>
      <c r="P29" s="185"/>
      <c r="Q29" s="185"/>
    </row>
    <row r="30" spans="2:17" x14ac:dyDescent="0.2">
      <c r="B30" s="173"/>
      <c r="C30" s="173"/>
      <c r="D30" s="11"/>
      <c r="E30" s="173"/>
      <c r="F30" s="173"/>
      <c r="G30" s="11"/>
      <c r="H30" s="173"/>
      <c r="I30" s="173"/>
      <c r="J30" s="185"/>
      <c r="K30" s="185"/>
      <c r="L30" s="185"/>
      <c r="M30" s="185"/>
      <c r="N30" s="185"/>
      <c r="O30" s="185"/>
      <c r="P30" s="185"/>
      <c r="Q30" s="185"/>
    </row>
    <row r="31" spans="2:17" x14ac:dyDescent="0.2">
      <c r="B31" s="173"/>
      <c r="C31" s="173"/>
      <c r="D31" s="11"/>
      <c r="E31" s="173"/>
      <c r="F31" s="173"/>
      <c r="G31" s="11"/>
      <c r="H31" s="173"/>
      <c r="I31" s="173"/>
      <c r="J31" s="185"/>
      <c r="K31" s="185"/>
      <c r="L31" s="185"/>
      <c r="M31" s="185"/>
      <c r="N31" s="185"/>
      <c r="O31" s="185"/>
      <c r="P31" s="185"/>
      <c r="Q31" s="185"/>
    </row>
    <row r="32" spans="2:17" x14ac:dyDescent="0.2">
      <c r="B32" s="173"/>
      <c r="C32" s="173"/>
      <c r="D32" s="11"/>
      <c r="E32" s="173"/>
      <c r="F32" s="173"/>
      <c r="G32" s="11"/>
      <c r="H32" s="173"/>
      <c r="I32" s="173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73"/>
      <c r="C33" s="173"/>
      <c r="D33" s="11"/>
      <c r="E33" s="173"/>
      <c r="F33" s="173"/>
      <c r="G33" s="11"/>
      <c r="H33" s="173"/>
      <c r="I33" s="173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73"/>
      <c r="C34" s="173"/>
      <c r="D34" s="11"/>
      <c r="E34" s="173"/>
      <c r="F34" s="173"/>
      <c r="G34" s="11"/>
      <c r="H34" s="173"/>
      <c r="I34" s="173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73"/>
      <c r="C35" s="173"/>
      <c r="D35" s="11"/>
      <c r="E35" s="173"/>
      <c r="F35" s="173"/>
      <c r="G35" s="11"/>
      <c r="H35" s="173"/>
      <c r="I35" s="173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73"/>
      <c r="C36" s="173"/>
      <c r="D36" s="11"/>
      <c r="E36" s="173"/>
      <c r="F36" s="173"/>
      <c r="G36" s="11"/>
      <c r="H36" s="173"/>
      <c r="I36" s="173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73"/>
      <c r="C37" s="173"/>
      <c r="D37" s="11"/>
      <c r="E37" s="173"/>
      <c r="F37" s="173"/>
      <c r="G37" s="11"/>
      <c r="H37" s="173"/>
      <c r="I37" s="173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73"/>
      <c r="C38" s="173"/>
      <c r="D38" s="11"/>
      <c r="E38" s="173"/>
      <c r="F38" s="173"/>
      <c r="G38" s="11"/>
      <c r="H38" s="173"/>
      <c r="I38" s="173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73"/>
      <c r="C39" s="173"/>
      <c r="D39" s="11"/>
      <c r="E39" s="173"/>
      <c r="F39" s="173"/>
      <c r="G39" s="11"/>
      <c r="H39" s="173"/>
      <c r="I39" s="173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73"/>
      <c r="C40" s="173"/>
      <c r="D40" s="11"/>
      <c r="E40" s="173"/>
      <c r="F40" s="173"/>
      <c r="G40" s="11"/>
      <c r="H40" s="173"/>
      <c r="I40" s="173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73"/>
      <c r="C41" s="173"/>
      <c r="D41" s="11"/>
      <c r="E41" s="173"/>
      <c r="F41" s="173"/>
      <c r="G41" s="11"/>
      <c r="H41" s="173"/>
      <c r="I41" s="173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73"/>
      <c r="C42" s="173"/>
      <c r="D42" s="11"/>
      <c r="E42" s="173"/>
      <c r="F42" s="173"/>
      <c r="G42" s="11"/>
      <c r="H42" s="173"/>
      <c r="I42" s="173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73"/>
      <c r="C43" s="173"/>
      <c r="D43" s="11"/>
      <c r="E43" s="173"/>
      <c r="F43" s="173"/>
      <c r="G43" s="11"/>
      <c r="H43" s="173"/>
      <c r="I43" s="173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73"/>
      <c r="C44" s="173"/>
      <c r="D44" s="11"/>
      <c r="E44" s="173"/>
      <c r="F44" s="173"/>
      <c r="G44" s="11"/>
      <c r="H44" s="173"/>
      <c r="I44" s="173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73"/>
      <c r="C45" s="173"/>
      <c r="D45" s="11"/>
      <c r="E45" s="173"/>
      <c r="F45" s="173"/>
      <c r="G45" s="11"/>
      <c r="H45" s="173"/>
      <c r="I45" s="173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73"/>
      <c r="C46" s="173"/>
      <c r="D46" s="11"/>
      <c r="E46" s="173"/>
      <c r="F46" s="173"/>
      <c r="G46" s="11"/>
      <c r="H46" s="173"/>
      <c r="I46" s="173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73"/>
      <c r="C47" s="173"/>
      <c r="D47" s="11"/>
      <c r="E47" s="173"/>
      <c r="F47" s="173"/>
      <c r="G47" s="11"/>
      <c r="H47" s="173"/>
      <c r="I47" s="173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73"/>
      <c r="C48" s="173"/>
      <c r="D48" s="11"/>
      <c r="E48" s="173"/>
      <c r="F48" s="173"/>
      <c r="G48" s="11"/>
      <c r="H48" s="173"/>
      <c r="I48" s="173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73"/>
      <c r="C49" s="173"/>
      <c r="D49" s="11"/>
      <c r="E49" s="173"/>
      <c r="F49" s="173"/>
      <c r="G49" s="11"/>
      <c r="H49" s="173"/>
      <c r="I49" s="173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73"/>
      <c r="C50" s="173"/>
      <c r="D50" s="11"/>
      <c r="E50" s="173"/>
      <c r="F50" s="173"/>
      <c r="G50" s="11"/>
      <c r="H50" s="173"/>
      <c r="I50" s="173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73"/>
      <c r="C51" s="173"/>
      <c r="D51" s="11"/>
      <c r="E51" s="173"/>
      <c r="F51" s="173"/>
      <c r="G51" s="11"/>
      <c r="H51" s="173"/>
      <c r="I51" s="173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73"/>
      <c r="C52" s="173"/>
      <c r="D52" s="11"/>
      <c r="E52" s="173"/>
      <c r="F52" s="173"/>
      <c r="G52" s="11"/>
      <c r="H52" s="173"/>
      <c r="I52" s="173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73"/>
      <c r="C53" s="173"/>
      <c r="D53" s="11"/>
      <c r="E53" s="173"/>
      <c r="F53" s="173"/>
      <c r="G53" s="11"/>
      <c r="H53" s="173"/>
      <c r="I53" s="173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73"/>
      <c r="C54" s="173"/>
      <c r="D54" s="11"/>
      <c r="E54" s="173"/>
      <c r="F54" s="173"/>
      <c r="G54" s="11"/>
      <c r="H54" s="173"/>
      <c r="I54" s="173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73"/>
      <c r="C55" s="173"/>
      <c r="D55" s="11"/>
      <c r="E55" s="173"/>
      <c r="F55" s="173"/>
      <c r="G55" s="11"/>
      <c r="H55" s="173"/>
      <c r="I55" s="173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73"/>
      <c r="C56" s="173"/>
      <c r="D56" s="11"/>
      <c r="E56" s="173"/>
      <c r="F56" s="173"/>
      <c r="G56" s="11"/>
      <c r="H56" s="173"/>
      <c r="I56" s="173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73"/>
      <c r="C57" s="173"/>
      <c r="D57" s="11"/>
      <c r="E57" s="173"/>
      <c r="F57" s="173"/>
      <c r="G57" s="11"/>
      <c r="H57" s="173"/>
      <c r="I57" s="173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73"/>
      <c r="C58" s="173"/>
      <c r="D58" s="11"/>
      <c r="E58" s="173"/>
      <c r="F58" s="173"/>
      <c r="G58" s="11"/>
      <c r="H58" s="173"/>
      <c r="I58" s="173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73"/>
      <c r="C59" s="173"/>
      <c r="D59" s="11"/>
      <c r="E59" s="173"/>
      <c r="F59" s="173"/>
      <c r="G59" s="11"/>
      <c r="H59" s="173"/>
      <c r="I59" s="173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73"/>
      <c r="C60" s="173"/>
      <c r="D60" s="11"/>
      <c r="E60" s="173"/>
      <c r="F60" s="173"/>
      <c r="G60" s="11"/>
      <c r="H60" s="173"/>
      <c r="I60" s="173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73"/>
      <c r="C61" s="173"/>
      <c r="D61" s="11"/>
      <c r="E61" s="173"/>
      <c r="F61" s="173"/>
      <c r="G61" s="11"/>
      <c r="H61" s="173"/>
      <c r="I61" s="173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73"/>
      <c r="C62" s="173"/>
      <c r="D62" s="11"/>
      <c r="E62" s="173"/>
      <c r="F62" s="173"/>
      <c r="G62" s="11"/>
      <c r="H62" s="173"/>
      <c r="I62" s="173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73"/>
      <c r="C63" s="173"/>
      <c r="D63" s="11"/>
      <c r="E63" s="173"/>
      <c r="F63" s="173"/>
      <c r="G63" s="11"/>
      <c r="H63" s="173"/>
      <c r="I63" s="173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73"/>
      <c r="C64" s="173"/>
      <c r="D64" s="11"/>
      <c r="E64" s="173"/>
      <c r="F64" s="173"/>
      <c r="G64" s="11"/>
      <c r="H64" s="173"/>
      <c r="I64" s="173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73"/>
      <c r="C65" s="173"/>
      <c r="D65" s="11"/>
      <c r="E65" s="173"/>
      <c r="F65" s="173"/>
      <c r="G65" s="11"/>
      <c r="H65" s="173"/>
      <c r="I65" s="173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73"/>
      <c r="C66" s="173"/>
      <c r="D66" s="11"/>
      <c r="E66" s="173"/>
      <c r="F66" s="173"/>
      <c r="G66" s="11"/>
      <c r="H66" s="173"/>
      <c r="I66" s="173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73"/>
      <c r="C67" s="173"/>
      <c r="D67" s="11"/>
      <c r="E67" s="173"/>
      <c r="F67" s="173"/>
      <c r="G67" s="11"/>
      <c r="H67" s="173"/>
      <c r="I67" s="173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73"/>
      <c r="C68" s="173"/>
      <c r="D68" s="11"/>
      <c r="E68" s="173"/>
      <c r="F68" s="173"/>
      <c r="G68" s="11"/>
      <c r="H68" s="173"/>
      <c r="I68" s="173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73"/>
      <c r="C69" s="173"/>
      <c r="D69" s="11"/>
      <c r="E69" s="173"/>
      <c r="F69" s="173"/>
      <c r="G69" s="11"/>
      <c r="H69" s="173"/>
      <c r="I69" s="173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73"/>
      <c r="C70" s="173"/>
      <c r="D70" s="11"/>
      <c r="E70" s="173"/>
      <c r="F70" s="173"/>
      <c r="G70" s="11"/>
      <c r="H70" s="173"/>
      <c r="I70" s="173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73"/>
      <c r="C71" s="173"/>
      <c r="D71" s="11"/>
      <c r="E71" s="173"/>
      <c r="F71" s="173"/>
      <c r="G71" s="11"/>
      <c r="H71" s="173"/>
      <c r="I71" s="173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73"/>
      <c r="C72" s="173"/>
      <c r="D72" s="11"/>
      <c r="E72" s="173"/>
      <c r="F72" s="173"/>
      <c r="G72" s="11"/>
      <c r="H72" s="173"/>
      <c r="I72" s="173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73"/>
      <c r="C73" s="173"/>
      <c r="D73" s="11"/>
      <c r="E73" s="173"/>
      <c r="F73" s="173"/>
      <c r="G73" s="11"/>
      <c r="H73" s="173"/>
      <c r="I73" s="173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73"/>
      <c r="C74" s="173"/>
      <c r="D74" s="11"/>
      <c r="E74" s="173"/>
      <c r="F74" s="173"/>
      <c r="G74" s="11"/>
      <c r="H74" s="173"/>
      <c r="I74" s="173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73"/>
      <c r="C75" s="173"/>
      <c r="D75" s="11"/>
      <c r="E75" s="173"/>
      <c r="F75" s="173"/>
      <c r="G75" s="11"/>
      <c r="H75" s="173"/>
      <c r="I75" s="173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73"/>
      <c r="C76" s="173"/>
      <c r="D76" s="11"/>
      <c r="E76" s="173"/>
      <c r="F76" s="173"/>
      <c r="G76" s="11"/>
      <c r="H76" s="173"/>
      <c r="I76" s="173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73"/>
      <c r="C77" s="173"/>
      <c r="D77" s="11"/>
      <c r="E77" s="173"/>
      <c r="F77" s="173"/>
      <c r="G77" s="11"/>
      <c r="H77" s="173"/>
      <c r="I77" s="173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73"/>
      <c r="C78" s="173"/>
      <c r="D78" s="11"/>
      <c r="E78" s="173"/>
      <c r="F78" s="173"/>
      <c r="G78" s="11"/>
      <c r="H78" s="173"/>
      <c r="I78" s="173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73"/>
      <c r="C79" s="173"/>
      <c r="D79" s="11"/>
      <c r="E79" s="173"/>
      <c r="F79" s="173"/>
      <c r="G79" s="11"/>
      <c r="H79" s="173"/>
      <c r="I79" s="173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73"/>
      <c r="C80" s="173"/>
      <c r="D80" s="11"/>
      <c r="E80" s="173"/>
      <c r="F80" s="173"/>
      <c r="G80" s="11"/>
      <c r="H80" s="173"/>
      <c r="I80" s="173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73"/>
      <c r="C81" s="173"/>
      <c r="D81" s="11"/>
      <c r="E81" s="173"/>
      <c r="F81" s="173"/>
      <c r="G81" s="11"/>
      <c r="H81" s="173"/>
      <c r="I81" s="173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73"/>
      <c r="C82" s="173"/>
      <c r="D82" s="11"/>
      <c r="E82" s="173"/>
      <c r="F82" s="173"/>
      <c r="G82" s="11"/>
      <c r="H82" s="173"/>
      <c r="I82" s="173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73"/>
      <c r="C83" s="173"/>
      <c r="D83" s="11"/>
      <c r="E83" s="173"/>
      <c r="F83" s="173"/>
      <c r="G83" s="11"/>
      <c r="H83" s="173"/>
      <c r="I83" s="173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73"/>
      <c r="C84" s="173"/>
      <c r="D84" s="11"/>
      <c r="E84" s="173"/>
      <c r="F84" s="173"/>
      <c r="G84" s="11"/>
      <c r="H84" s="173"/>
      <c r="I84" s="173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73"/>
      <c r="C85" s="173"/>
      <c r="D85" s="11"/>
      <c r="E85" s="173"/>
      <c r="F85" s="173"/>
      <c r="G85" s="11"/>
      <c r="H85" s="173"/>
      <c r="I85" s="173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73"/>
      <c r="C86" s="173"/>
      <c r="D86" s="11"/>
      <c r="E86" s="173"/>
      <c r="F86" s="173"/>
      <c r="G86" s="11"/>
      <c r="H86" s="173"/>
      <c r="I86" s="173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73"/>
      <c r="C87" s="173"/>
      <c r="D87" s="11"/>
      <c r="E87" s="173"/>
      <c r="F87" s="173"/>
      <c r="G87" s="11"/>
      <c r="H87" s="173"/>
      <c r="I87" s="173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73"/>
      <c r="C88" s="173"/>
      <c r="D88" s="11"/>
      <c r="E88" s="173"/>
      <c r="F88" s="173"/>
      <c r="G88" s="11"/>
      <c r="H88" s="173"/>
      <c r="I88" s="173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73"/>
      <c r="C89" s="173"/>
      <c r="D89" s="11"/>
      <c r="E89" s="173"/>
      <c r="F89" s="173"/>
      <c r="G89" s="11"/>
      <c r="H89" s="173"/>
      <c r="I89" s="173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73"/>
      <c r="C90" s="173"/>
      <c r="D90" s="11"/>
      <c r="E90" s="173"/>
      <c r="F90" s="173"/>
      <c r="G90" s="11"/>
      <c r="H90" s="173"/>
      <c r="I90" s="173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73"/>
      <c r="C91" s="173"/>
      <c r="D91" s="11"/>
      <c r="E91" s="173"/>
      <c r="F91" s="173"/>
      <c r="G91" s="11"/>
      <c r="H91" s="173"/>
      <c r="I91" s="173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73"/>
      <c r="C92" s="173"/>
      <c r="D92" s="11"/>
      <c r="E92" s="173"/>
      <c r="F92" s="173"/>
      <c r="G92" s="11"/>
      <c r="H92" s="173"/>
      <c r="I92" s="173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73"/>
      <c r="C93" s="173"/>
      <c r="D93" s="11"/>
      <c r="E93" s="173"/>
      <c r="F93" s="173"/>
      <c r="G93" s="11"/>
      <c r="H93" s="173"/>
      <c r="I93" s="173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73"/>
      <c r="C94" s="173"/>
      <c r="D94" s="11"/>
      <c r="E94" s="173"/>
      <c r="F94" s="173"/>
      <c r="G94" s="11"/>
      <c r="H94" s="173"/>
      <c r="I94" s="173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73"/>
      <c r="C95" s="173"/>
      <c r="D95" s="11"/>
      <c r="E95" s="173"/>
      <c r="F95" s="173"/>
      <c r="G95" s="11"/>
      <c r="H95" s="173"/>
      <c r="I95" s="173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73"/>
      <c r="C96" s="173"/>
      <c r="D96" s="11"/>
      <c r="E96" s="173"/>
      <c r="F96" s="173"/>
      <c r="G96" s="11"/>
      <c r="H96" s="173"/>
      <c r="I96" s="173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73"/>
      <c r="F97" s="173"/>
      <c r="G97" s="11"/>
      <c r="H97" s="173"/>
      <c r="I97" s="173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73"/>
      <c r="F98" s="173"/>
      <c r="G98" s="11"/>
      <c r="H98" s="173"/>
      <c r="I98" s="173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73"/>
      <c r="F99" s="173"/>
      <c r="G99" s="11"/>
      <c r="H99" s="173"/>
      <c r="I99" s="173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73"/>
      <c r="F100" s="173"/>
      <c r="G100" s="11"/>
      <c r="H100" s="173"/>
      <c r="I100" s="173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73"/>
      <c r="F101" s="173"/>
      <c r="G101" s="11"/>
      <c r="H101" s="173"/>
      <c r="I101" s="173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73"/>
      <c r="F102" s="173"/>
      <c r="G102" s="11"/>
      <c r="H102" s="173"/>
      <c r="I102" s="173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73"/>
      <c r="F103" s="173"/>
      <c r="G103" s="11"/>
      <c r="H103" s="173"/>
      <c r="I103" s="173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73"/>
      <c r="F104" s="173"/>
      <c r="G104" s="11"/>
      <c r="H104" s="173"/>
      <c r="I104" s="173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73"/>
      <c r="F105" s="173"/>
      <c r="G105" s="11"/>
      <c r="H105" s="173"/>
      <c r="I105" s="173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73"/>
      <c r="F106" s="173"/>
      <c r="G106" s="11"/>
      <c r="H106" s="173"/>
      <c r="I106" s="173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73"/>
      <c r="F107" s="173"/>
      <c r="G107" s="11"/>
      <c r="H107" s="173"/>
      <c r="I107" s="173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73"/>
      <c r="F108" s="173"/>
      <c r="G108" s="11"/>
      <c r="H108" s="173"/>
      <c r="I108" s="173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73"/>
      <c r="F109" s="173"/>
      <c r="G109" s="11"/>
      <c r="H109" s="173"/>
      <c r="I109" s="173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73"/>
      <c r="F110" s="173"/>
      <c r="G110" s="11"/>
      <c r="H110" s="173"/>
      <c r="I110" s="173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73"/>
      <c r="F111" s="173"/>
      <c r="G111" s="11"/>
      <c r="H111" s="173"/>
      <c r="I111" s="173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73"/>
      <c r="F112" s="173"/>
      <c r="G112" s="11"/>
      <c r="H112" s="173"/>
      <c r="I112" s="173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73"/>
      <c r="F113" s="173"/>
      <c r="G113" s="11"/>
      <c r="H113" s="173"/>
      <c r="I113" s="173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73"/>
      <c r="F114" s="173"/>
      <c r="G114" s="11"/>
      <c r="H114" s="173"/>
      <c r="I114" s="173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73"/>
      <c r="F115" s="173"/>
      <c r="G115" s="11"/>
      <c r="H115" s="173"/>
      <c r="I115" s="173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73"/>
      <c r="F116" s="173"/>
      <c r="G116" s="11"/>
      <c r="H116" s="173"/>
      <c r="I116" s="173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73"/>
      <c r="F117" s="173"/>
      <c r="G117" s="11"/>
      <c r="H117" s="173"/>
      <c r="I117" s="173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73"/>
      <c r="F118" s="173"/>
      <c r="G118" s="11"/>
      <c r="H118" s="173"/>
      <c r="I118" s="173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73"/>
      <c r="F119" s="173"/>
      <c r="G119" s="11"/>
      <c r="H119" s="173"/>
      <c r="I119" s="173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73"/>
      <c r="F120" s="173"/>
      <c r="G120" s="11"/>
      <c r="H120" s="173"/>
      <c r="I120" s="173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73"/>
      <c r="F121" s="173"/>
      <c r="G121" s="11"/>
      <c r="H121" s="173"/>
      <c r="I121" s="173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73"/>
      <c r="F122" s="173"/>
      <c r="G122" s="11"/>
      <c r="H122" s="173"/>
      <c r="I122" s="173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73"/>
      <c r="F123" s="173"/>
      <c r="G123" s="11"/>
      <c r="H123" s="173"/>
      <c r="I123" s="173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73"/>
      <c r="F124" s="173"/>
      <c r="G124" s="11"/>
      <c r="H124" s="173"/>
      <c r="I124" s="173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73"/>
      <c r="F125" s="173"/>
      <c r="G125" s="11"/>
      <c r="H125" s="173"/>
      <c r="I125" s="173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73"/>
      <c r="F126" s="173"/>
      <c r="G126" s="11"/>
      <c r="H126" s="173"/>
      <c r="I126" s="173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73"/>
      <c r="F127" s="173"/>
      <c r="G127" s="11"/>
      <c r="H127" s="173"/>
      <c r="I127" s="173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73"/>
      <c r="F128" s="173"/>
      <c r="G128" s="11"/>
      <c r="H128" s="173"/>
      <c r="I128" s="173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73"/>
      <c r="F129" s="173"/>
      <c r="G129" s="11"/>
      <c r="H129" s="173"/>
      <c r="I129" s="173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73"/>
      <c r="F130" s="173"/>
      <c r="G130" s="11"/>
      <c r="H130" s="173"/>
      <c r="I130" s="173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73"/>
      <c r="F131" s="173"/>
      <c r="G131" s="11"/>
      <c r="H131" s="173"/>
      <c r="I131" s="173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73"/>
      <c r="F132" s="173"/>
      <c r="G132" s="11"/>
      <c r="H132" s="173"/>
      <c r="I132" s="173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73"/>
      <c r="F133" s="173"/>
      <c r="G133" s="11"/>
      <c r="H133" s="173"/>
      <c r="I133" s="173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73"/>
      <c r="F134" s="173"/>
      <c r="G134" s="11"/>
      <c r="H134" s="173"/>
      <c r="I134" s="173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73"/>
      <c r="F135" s="173"/>
      <c r="G135" s="11"/>
      <c r="H135" s="173"/>
      <c r="I135" s="173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73"/>
      <c r="F136" s="173"/>
      <c r="G136" s="11"/>
      <c r="H136" s="173"/>
      <c r="I136" s="173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73"/>
      <c r="F137" s="173"/>
      <c r="G137" s="11"/>
      <c r="H137" s="173"/>
      <c r="I137" s="173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73"/>
      <c r="F138" s="173"/>
      <c r="G138" s="11"/>
      <c r="H138" s="173"/>
      <c r="I138" s="173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73"/>
      <c r="F139" s="173"/>
      <c r="G139" s="11"/>
      <c r="H139" s="173"/>
      <c r="I139" s="173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73"/>
      <c r="F140" s="173"/>
      <c r="G140" s="11"/>
      <c r="H140" s="173"/>
      <c r="I140" s="173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73"/>
      <c r="F141" s="173"/>
      <c r="G141" s="11"/>
      <c r="H141" s="173"/>
      <c r="I141" s="173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73"/>
      <c r="F142" s="173"/>
      <c r="G142" s="11"/>
      <c r="H142" s="173"/>
      <c r="I142" s="173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73"/>
      <c r="F143" s="173"/>
      <c r="G143" s="11"/>
      <c r="H143" s="173"/>
      <c r="I143" s="173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73"/>
      <c r="F144" s="173"/>
      <c r="G144" s="11"/>
      <c r="H144" s="173"/>
      <c r="I144" s="173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73"/>
      <c r="F145" s="173"/>
      <c r="G145" s="11"/>
      <c r="H145" s="173"/>
      <c r="I145" s="173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73"/>
      <c r="F146" s="173"/>
      <c r="G146" s="11"/>
      <c r="H146" s="173"/>
      <c r="I146" s="173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73"/>
      <c r="F147" s="173"/>
      <c r="G147" s="11"/>
      <c r="H147" s="173"/>
      <c r="I147" s="173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73"/>
      <c r="F148" s="173"/>
      <c r="G148" s="11"/>
      <c r="H148" s="173"/>
      <c r="I148" s="173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73"/>
      <c r="F149" s="173"/>
      <c r="G149" s="11"/>
      <c r="H149" s="173"/>
      <c r="I149" s="173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73"/>
      <c r="F150" s="173"/>
      <c r="G150" s="11"/>
      <c r="H150" s="173"/>
      <c r="I150" s="173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73"/>
      <c r="F151" s="173"/>
      <c r="G151" s="11"/>
      <c r="H151" s="173"/>
      <c r="I151" s="173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73"/>
      <c r="F152" s="173"/>
      <c r="G152" s="11"/>
      <c r="H152" s="173"/>
      <c r="I152" s="173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73"/>
      <c r="F153" s="173"/>
      <c r="G153" s="11"/>
      <c r="H153" s="173"/>
      <c r="I153" s="173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73"/>
      <c r="F154" s="173"/>
      <c r="G154" s="11"/>
      <c r="H154" s="173"/>
      <c r="I154" s="173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73"/>
      <c r="F155" s="173"/>
      <c r="G155" s="11"/>
      <c r="H155" s="173"/>
      <c r="I155" s="173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73"/>
      <c r="F156" s="173"/>
      <c r="G156" s="11"/>
      <c r="H156" s="173"/>
      <c r="I156" s="173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73"/>
      <c r="F157" s="173"/>
      <c r="G157" s="11"/>
      <c r="H157" s="173"/>
      <c r="I157" s="173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73"/>
      <c r="F158" s="173"/>
      <c r="G158" s="11"/>
      <c r="H158" s="173"/>
      <c r="I158" s="173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73"/>
      <c r="F159" s="173"/>
      <c r="G159" s="11"/>
      <c r="H159" s="173"/>
      <c r="I159" s="173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73"/>
      <c r="F160" s="173"/>
      <c r="G160" s="11"/>
      <c r="H160" s="173"/>
      <c r="I160" s="173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73"/>
      <c r="F161" s="173"/>
      <c r="G161" s="11"/>
      <c r="H161" s="173"/>
      <c r="I161" s="173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73"/>
      <c r="F162" s="173"/>
      <c r="G162" s="11"/>
      <c r="H162" s="173"/>
      <c r="I162" s="173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73"/>
      <c r="F163" s="173"/>
      <c r="G163" s="11"/>
      <c r="H163" s="173"/>
      <c r="I163" s="173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73"/>
      <c r="F164" s="173"/>
      <c r="G164" s="11"/>
      <c r="H164" s="173"/>
      <c r="I164" s="173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73"/>
      <c r="F165" s="173"/>
      <c r="G165" s="11"/>
      <c r="H165" s="173"/>
      <c r="I165" s="173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73"/>
      <c r="F166" s="173"/>
      <c r="G166" s="11"/>
      <c r="H166" s="173"/>
      <c r="I166" s="173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73"/>
      <c r="F167" s="173"/>
      <c r="G167" s="11"/>
      <c r="H167" s="173"/>
      <c r="I167" s="173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73"/>
      <c r="F168" s="173"/>
      <c r="G168" s="11"/>
      <c r="H168" s="173"/>
      <c r="I168" s="173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73"/>
      <c r="F169" s="173"/>
      <c r="G169" s="11"/>
      <c r="H169" s="173"/>
      <c r="I169" s="173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73"/>
      <c r="F170" s="173"/>
      <c r="G170" s="11"/>
      <c r="H170" s="173"/>
      <c r="I170" s="173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73"/>
      <c r="F171" s="173"/>
      <c r="G171" s="11"/>
      <c r="H171" s="173"/>
      <c r="I171" s="173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73"/>
      <c r="F172" s="173"/>
      <c r="G172" s="11"/>
      <c r="H172" s="173"/>
      <c r="I172" s="173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73"/>
      <c r="F173" s="173"/>
      <c r="G173" s="11"/>
      <c r="H173" s="173"/>
      <c r="I173" s="173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73"/>
      <c r="F174" s="173"/>
      <c r="G174" s="11"/>
      <c r="H174" s="173"/>
      <c r="I174" s="173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73"/>
      <c r="F175" s="173"/>
      <c r="G175" s="11"/>
      <c r="H175" s="173"/>
      <c r="I175" s="173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73"/>
      <c r="F176" s="173"/>
      <c r="G176" s="11"/>
      <c r="H176" s="173"/>
      <c r="I176" s="173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73"/>
      <c r="F177" s="173"/>
      <c r="G177" s="11"/>
      <c r="H177" s="173"/>
      <c r="I177" s="173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73"/>
      <c r="F178" s="173"/>
      <c r="G178" s="11"/>
      <c r="H178" s="173"/>
      <c r="I178" s="173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73"/>
      <c r="F179" s="173"/>
      <c r="G179" s="11"/>
      <c r="H179" s="173"/>
      <c r="I179" s="173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73"/>
      <c r="F180" s="173"/>
      <c r="G180" s="11"/>
      <c r="H180" s="173"/>
      <c r="I180" s="173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73"/>
      <c r="F181" s="173"/>
      <c r="G181" s="11"/>
      <c r="H181" s="173"/>
      <c r="I181" s="173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73"/>
      <c r="F182" s="173"/>
      <c r="G182" s="11"/>
      <c r="H182" s="173"/>
      <c r="I182" s="173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73"/>
      <c r="F183" s="173"/>
      <c r="G183" s="11"/>
      <c r="H183" s="173"/>
      <c r="I183" s="173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73"/>
      <c r="C184" s="173"/>
      <c r="D184" s="11"/>
      <c r="E184" s="173"/>
      <c r="F184" s="173"/>
      <c r="G184" s="11"/>
      <c r="H184" s="173"/>
      <c r="I184" s="173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73"/>
      <c r="C185" s="173"/>
      <c r="D185" s="11"/>
      <c r="E185" s="173"/>
      <c r="F185" s="173"/>
      <c r="G185" s="11"/>
      <c r="H185" s="173"/>
      <c r="I185" s="173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73"/>
      <c r="C186" s="173"/>
      <c r="D186" s="11"/>
      <c r="E186" s="173"/>
      <c r="F186" s="173"/>
      <c r="G186" s="11"/>
      <c r="H186" s="173"/>
      <c r="I186" s="173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73"/>
      <c r="C187" s="173"/>
      <c r="D187" s="11"/>
      <c r="E187" s="173"/>
      <c r="F187" s="173"/>
      <c r="G187" s="11"/>
      <c r="H187" s="173"/>
      <c r="I187" s="173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73"/>
      <c r="C188" s="173"/>
      <c r="D188" s="11"/>
      <c r="E188" s="173"/>
      <c r="F188" s="173"/>
      <c r="G188" s="11"/>
      <c r="H188" s="173"/>
      <c r="I188" s="173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73"/>
      <c r="C189" s="173"/>
      <c r="D189" s="11"/>
      <c r="E189" s="173"/>
      <c r="F189" s="173"/>
      <c r="G189" s="11"/>
      <c r="H189" s="173"/>
      <c r="I189" s="173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73"/>
      <c r="C190" s="173"/>
      <c r="D190" s="11"/>
      <c r="E190" s="173"/>
      <c r="F190" s="173"/>
      <c r="G190" s="11"/>
      <c r="H190" s="173"/>
      <c r="I190" s="173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73"/>
      <c r="C191" s="173"/>
      <c r="D191" s="11"/>
      <c r="E191" s="173"/>
      <c r="F191" s="173"/>
      <c r="G191" s="11"/>
      <c r="H191" s="173"/>
      <c r="I191" s="173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73"/>
      <c r="C192" s="173"/>
      <c r="D192" s="11"/>
      <c r="E192" s="173"/>
      <c r="F192" s="173"/>
      <c r="G192" s="11"/>
      <c r="H192" s="173"/>
      <c r="I192" s="173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73"/>
      <c r="C193" s="173"/>
      <c r="D193" s="11"/>
      <c r="E193" s="173"/>
      <c r="F193" s="173"/>
      <c r="G193" s="11"/>
      <c r="H193" s="173"/>
      <c r="I193" s="173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73"/>
      <c r="C194" s="173"/>
      <c r="D194" s="11"/>
      <c r="E194" s="173"/>
      <c r="F194" s="173"/>
      <c r="G194" s="11"/>
      <c r="H194" s="173"/>
      <c r="I194" s="173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73"/>
      <c r="C195" s="173"/>
      <c r="D195" s="11"/>
      <c r="E195" s="173"/>
      <c r="F195" s="173"/>
      <c r="G195" s="11"/>
      <c r="H195" s="173"/>
      <c r="I195" s="173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73"/>
      <c r="C196" s="173"/>
      <c r="D196" s="11"/>
      <c r="E196" s="173"/>
      <c r="F196" s="173"/>
      <c r="G196" s="11"/>
      <c r="H196" s="173"/>
      <c r="I196" s="173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73"/>
      <c r="C197" s="173"/>
      <c r="D197" s="11"/>
      <c r="E197" s="173"/>
      <c r="F197" s="173"/>
      <c r="G197" s="11"/>
      <c r="H197" s="173"/>
      <c r="I197" s="173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73"/>
      <c r="C198" s="173"/>
      <c r="D198" s="11"/>
      <c r="E198" s="173"/>
      <c r="F198" s="173"/>
      <c r="G198" s="11"/>
      <c r="H198" s="173"/>
      <c r="I198" s="173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73"/>
      <c r="C199" s="173"/>
      <c r="D199" s="11"/>
      <c r="E199" s="173"/>
      <c r="F199" s="173"/>
      <c r="G199" s="11"/>
      <c r="H199" s="173"/>
      <c r="I199" s="173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73"/>
      <c r="C200" s="173"/>
      <c r="D200" s="11"/>
      <c r="E200" s="173"/>
      <c r="F200" s="173"/>
      <c r="G200" s="11"/>
      <c r="H200" s="173"/>
      <c r="I200" s="173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73"/>
      <c r="C201" s="173"/>
      <c r="D201" s="11"/>
      <c r="E201" s="173"/>
      <c r="F201" s="173"/>
      <c r="G201" s="11"/>
      <c r="H201" s="173"/>
      <c r="I201" s="173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73"/>
      <c r="C202" s="173"/>
      <c r="D202" s="11"/>
      <c r="E202" s="173"/>
      <c r="F202" s="173"/>
      <c r="G202" s="11"/>
      <c r="H202" s="173"/>
      <c r="I202" s="173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73"/>
      <c r="C203" s="173"/>
      <c r="D203" s="11"/>
      <c r="E203" s="173"/>
      <c r="F203" s="173"/>
      <c r="G203" s="11"/>
      <c r="H203" s="173"/>
      <c r="I203" s="173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73"/>
      <c r="C204" s="173"/>
      <c r="D204" s="11"/>
      <c r="E204" s="173"/>
      <c r="F204" s="173"/>
      <c r="G204" s="11"/>
      <c r="H204" s="173"/>
      <c r="I204" s="173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73"/>
      <c r="C205" s="173"/>
      <c r="D205" s="11"/>
      <c r="E205" s="173"/>
      <c r="F205" s="173"/>
      <c r="G205" s="11"/>
      <c r="H205" s="173"/>
      <c r="I205" s="173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73"/>
      <c r="C206" s="173"/>
      <c r="D206" s="11"/>
      <c r="E206" s="173"/>
      <c r="F206" s="173"/>
      <c r="G206" s="11"/>
      <c r="H206" s="173"/>
      <c r="I206" s="173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73"/>
      <c r="C207" s="173"/>
      <c r="D207" s="11"/>
      <c r="E207" s="173"/>
      <c r="F207" s="173"/>
      <c r="G207" s="11"/>
      <c r="H207" s="173"/>
      <c r="I207" s="173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73"/>
      <c r="C208" s="173"/>
      <c r="D208" s="11"/>
      <c r="E208" s="173"/>
      <c r="F208" s="173"/>
      <c r="G208" s="11"/>
      <c r="H208" s="173"/>
      <c r="I208" s="173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73"/>
      <c r="C209" s="173"/>
      <c r="D209" s="11"/>
      <c r="E209" s="173"/>
      <c r="F209" s="173"/>
      <c r="G209" s="11"/>
      <c r="H209" s="173"/>
      <c r="I209" s="173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73"/>
      <c r="C210" s="173"/>
      <c r="D210" s="11"/>
      <c r="E210" s="173"/>
      <c r="F210" s="173"/>
      <c r="G210" s="11"/>
      <c r="H210" s="173"/>
      <c r="I210" s="173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73"/>
      <c r="C211" s="173"/>
      <c r="D211" s="11"/>
      <c r="E211" s="173"/>
      <c r="F211" s="173"/>
      <c r="G211" s="11"/>
      <c r="H211" s="173"/>
      <c r="I211" s="173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73"/>
      <c r="C212" s="173"/>
      <c r="D212" s="11"/>
      <c r="E212" s="173"/>
      <c r="F212" s="173"/>
      <c r="G212" s="11"/>
      <c r="H212" s="173"/>
      <c r="I212" s="173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73"/>
      <c r="C213" s="173"/>
      <c r="D213" s="11"/>
      <c r="E213" s="173"/>
      <c r="F213" s="173"/>
      <c r="G213" s="11"/>
      <c r="H213" s="173"/>
      <c r="I213" s="173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73"/>
      <c r="C214" s="173"/>
      <c r="D214" s="11"/>
      <c r="E214" s="173"/>
      <c r="F214" s="173"/>
      <c r="G214" s="11"/>
      <c r="H214" s="173"/>
      <c r="I214" s="173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73"/>
      <c r="C215" s="173"/>
      <c r="D215" s="11"/>
      <c r="E215" s="173"/>
      <c r="F215" s="173"/>
      <c r="G215" s="11"/>
      <c r="H215" s="173"/>
      <c r="I215" s="173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73"/>
      <c r="C216" s="173"/>
      <c r="D216" s="11"/>
      <c r="E216" s="173"/>
      <c r="F216" s="173"/>
      <c r="G216" s="11"/>
      <c r="H216" s="173"/>
      <c r="I216" s="173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73"/>
      <c r="C217" s="173"/>
      <c r="D217" s="11"/>
      <c r="E217" s="173"/>
      <c r="F217" s="173"/>
      <c r="G217" s="11"/>
      <c r="H217" s="173"/>
      <c r="I217" s="173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73"/>
      <c r="C218" s="173"/>
      <c r="D218" s="11"/>
      <c r="E218" s="173"/>
      <c r="F218" s="173"/>
      <c r="G218" s="11"/>
      <c r="H218" s="173"/>
      <c r="I218" s="173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73"/>
      <c r="C219" s="173"/>
      <c r="D219" s="11"/>
      <c r="E219" s="173"/>
      <c r="F219" s="173"/>
      <c r="G219" s="11"/>
      <c r="H219" s="173"/>
      <c r="I219" s="173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73"/>
      <c r="C220" s="173"/>
      <c r="D220" s="11"/>
      <c r="E220" s="173"/>
      <c r="F220" s="173"/>
      <c r="G220" s="11"/>
      <c r="H220" s="173"/>
      <c r="I220" s="173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73"/>
      <c r="C221" s="173"/>
      <c r="D221" s="11"/>
      <c r="E221" s="173"/>
      <c r="F221" s="173"/>
      <c r="G221" s="11"/>
      <c r="H221" s="173"/>
      <c r="I221" s="173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73"/>
      <c r="C222" s="173"/>
      <c r="D222" s="11"/>
      <c r="E222" s="173"/>
      <c r="F222" s="173"/>
      <c r="G222" s="11"/>
      <c r="H222" s="173"/>
      <c r="I222" s="173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73"/>
      <c r="C223" s="173"/>
      <c r="D223" s="11"/>
      <c r="E223" s="173"/>
      <c r="F223" s="173"/>
      <c r="G223" s="11"/>
      <c r="H223" s="173"/>
      <c r="I223" s="173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73"/>
      <c r="C224" s="173"/>
      <c r="D224" s="11"/>
      <c r="E224" s="173"/>
      <c r="F224" s="173"/>
      <c r="G224" s="11"/>
      <c r="H224" s="173"/>
      <c r="I224" s="173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73"/>
      <c r="C225" s="173"/>
      <c r="D225" s="11"/>
      <c r="E225" s="173"/>
      <c r="F225" s="173"/>
      <c r="G225" s="11"/>
      <c r="H225" s="173"/>
      <c r="I225" s="173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73"/>
      <c r="C226" s="173"/>
      <c r="D226" s="11"/>
      <c r="E226" s="173"/>
      <c r="F226" s="173"/>
      <c r="G226" s="11"/>
      <c r="H226" s="173"/>
      <c r="I226" s="173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73"/>
      <c r="C227" s="173"/>
      <c r="D227" s="11"/>
      <c r="E227" s="173"/>
      <c r="F227" s="173"/>
      <c r="G227" s="11"/>
      <c r="H227" s="173"/>
      <c r="I227" s="173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73"/>
      <c r="C228" s="173"/>
      <c r="D228" s="11"/>
      <c r="E228" s="173"/>
      <c r="F228" s="173"/>
      <c r="G228" s="11"/>
      <c r="H228" s="173"/>
      <c r="I228" s="173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73"/>
      <c r="C229" s="173"/>
      <c r="D229" s="11"/>
      <c r="E229" s="173"/>
      <c r="F229" s="173"/>
      <c r="G229" s="11"/>
      <c r="H229" s="173"/>
      <c r="I229" s="173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73"/>
      <c r="C230" s="173"/>
      <c r="D230" s="11"/>
      <c r="E230" s="173"/>
      <c r="F230" s="173"/>
      <c r="G230" s="11"/>
      <c r="H230" s="173"/>
      <c r="I230" s="173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73"/>
      <c r="C231" s="173"/>
      <c r="D231" s="11"/>
      <c r="E231" s="173"/>
      <c r="F231" s="173"/>
      <c r="G231" s="11"/>
      <c r="H231" s="173"/>
      <c r="I231" s="173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73"/>
      <c r="C232" s="173"/>
      <c r="D232" s="11"/>
      <c r="E232" s="173"/>
      <c r="F232" s="173"/>
      <c r="G232" s="11"/>
      <c r="H232" s="173"/>
      <c r="I232" s="173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73"/>
      <c r="C233" s="173"/>
      <c r="D233" s="11"/>
      <c r="E233" s="173"/>
      <c r="F233" s="173"/>
      <c r="G233" s="11"/>
      <c r="H233" s="173"/>
      <c r="I233" s="173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73"/>
      <c r="C234" s="173"/>
      <c r="D234" s="11"/>
      <c r="E234" s="173"/>
      <c r="F234" s="173"/>
      <c r="G234" s="11"/>
      <c r="H234" s="173"/>
      <c r="I234" s="173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73"/>
      <c r="C235" s="173"/>
      <c r="D235" s="11"/>
      <c r="E235" s="173"/>
      <c r="F235" s="173"/>
      <c r="G235" s="11"/>
      <c r="H235" s="173"/>
      <c r="I235" s="173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73"/>
      <c r="C236" s="173"/>
      <c r="D236" s="11"/>
      <c r="E236" s="173"/>
      <c r="F236" s="173"/>
      <c r="G236" s="11"/>
      <c r="H236" s="173"/>
      <c r="I236" s="173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73"/>
      <c r="C237" s="173"/>
      <c r="D237" s="11"/>
      <c r="E237" s="173"/>
      <c r="F237" s="173"/>
      <c r="G237" s="11"/>
      <c r="H237" s="173"/>
      <c r="I237" s="173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73"/>
      <c r="C238" s="173"/>
      <c r="D238" s="11"/>
      <c r="E238" s="173"/>
      <c r="F238" s="173"/>
      <c r="G238" s="11"/>
      <c r="H238" s="173"/>
      <c r="I238" s="173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73"/>
      <c r="C239" s="173"/>
      <c r="D239" s="11"/>
      <c r="E239" s="173"/>
      <c r="F239" s="173"/>
      <c r="G239" s="11"/>
      <c r="H239" s="173"/>
      <c r="I239" s="173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73"/>
      <c r="C240" s="173"/>
      <c r="D240" s="11"/>
      <c r="E240" s="173"/>
      <c r="F240" s="173"/>
      <c r="G240" s="11"/>
      <c r="H240" s="173"/>
      <c r="I240" s="173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73"/>
      <c r="C241" s="173"/>
      <c r="D241" s="11"/>
      <c r="E241" s="173"/>
      <c r="F241" s="173"/>
      <c r="G241" s="11"/>
      <c r="H241" s="173"/>
      <c r="I241" s="173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73"/>
      <c r="C242" s="173"/>
      <c r="D242" s="11"/>
      <c r="E242" s="173"/>
      <c r="F242" s="173"/>
      <c r="G242" s="11"/>
      <c r="H242" s="173"/>
      <c r="I242" s="173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73"/>
      <c r="C243" s="173"/>
      <c r="D243" s="11"/>
      <c r="E243" s="173"/>
      <c r="F243" s="173"/>
      <c r="G243" s="11"/>
      <c r="H243" s="173"/>
      <c r="I243" s="173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73"/>
      <c r="C244" s="173"/>
      <c r="D244" s="11"/>
      <c r="E244" s="173"/>
      <c r="F244" s="173"/>
      <c r="G244" s="11"/>
      <c r="H244" s="173"/>
      <c r="I244" s="173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73"/>
      <c r="C245" s="173"/>
      <c r="D245" s="11"/>
      <c r="E245" s="173"/>
      <c r="F245" s="173"/>
      <c r="G245" s="11"/>
      <c r="H245" s="173"/>
      <c r="I245" s="173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73"/>
      <c r="C246" s="173"/>
      <c r="D246" s="11"/>
      <c r="E246" s="173"/>
      <c r="F246" s="173"/>
      <c r="G246" s="11"/>
      <c r="H246" s="173"/>
      <c r="I246" s="173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73"/>
      <c r="C247" s="173"/>
      <c r="D247" s="11"/>
      <c r="E247" s="173"/>
      <c r="F247" s="173"/>
      <c r="G247" s="11"/>
      <c r="H247" s="173"/>
      <c r="I247" s="173"/>
      <c r="J247" s="185"/>
      <c r="K247" s="185"/>
      <c r="L247" s="185"/>
      <c r="M247" s="185"/>
      <c r="N247" s="185"/>
      <c r="O247" s="185"/>
      <c r="P247" s="185"/>
      <c r="Q247" s="18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A5" sqref="A5"/>
    </sheetView>
  </sheetViews>
  <sheetFormatPr defaultRowHeight="12.75" x14ac:dyDescent="0.2"/>
  <cols>
    <col min="1" max="1" width="63.28515625" style="169" bestFit="1" customWidth="1"/>
    <col min="2" max="2" width="14.28515625" style="149" customWidth="1"/>
    <col min="3" max="3" width="15.140625" style="149" customWidth="1"/>
    <col min="4" max="4" width="10.28515625" style="232" customWidth="1"/>
    <col min="5" max="5" width="8.85546875" style="169" hidden="1" customWidth="1"/>
    <col min="6" max="16384" width="9.140625" style="169"/>
  </cols>
  <sheetData>
    <row r="2" spans="1:20" ht="39" customHeight="1" x14ac:dyDescent="0.3">
      <c r="A2" s="269" t="s">
        <v>5</v>
      </c>
      <c r="B2" s="3"/>
      <c r="C2" s="3"/>
      <c r="D2" s="3"/>
      <c r="E2" s="3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x14ac:dyDescent="0.2">
      <c r="A3" s="200"/>
    </row>
    <row r="4" spans="1:20" s="134" customFormat="1" x14ac:dyDescent="0.2">
      <c r="B4" s="125"/>
      <c r="C4" s="125"/>
      <c r="D4" s="193" t="s">
        <v>149</v>
      </c>
    </row>
    <row r="5" spans="1:20" s="142" customFormat="1" x14ac:dyDescent="0.2">
      <c r="A5" s="148"/>
      <c r="B5" s="133" t="s">
        <v>155</v>
      </c>
      <c r="C5" s="133" t="s">
        <v>158</v>
      </c>
      <c r="D5" s="209" t="s">
        <v>171</v>
      </c>
      <c r="E5" s="46" t="s">
        <v>56</v>
      </c>
    </row>
    <row r="6" spans="1:20" s="158" customFormat="1" ht="15" x14ac:dyDescent="0.2">
      <c r="A6" s="172" t="s">
        <v>139</v>
      </c>
      <c r="B6" s="69">
        <f t="shared" ref="B6:D6" si="0">SUM(B$7+ B$8+ B$9)</f>
        <v>69342423.118190005</v>
      </c>
      <c r="C6" s="69">
        <f t="shared" si="0"/>
        <v>1588217818.9628501</v>
      </c>
      <c r="D6" s="137">
        <f t="shared" si="0"/>
        <v>1</v>
      </c>
      <c r="E6" s="228" t="s">
        <v>84</v>
      </c>
    </row>
    <row r="7" spans="1:20" s="244" customFormat="1" x14ac:dyDescent="0.2">
      <c r="A7" s="82" t="s">
        <v>32</v>
      </c>
      <c r="B7" s="207">
        <v>18817126.874469999</v>
      </c>
      <c r="C7" s="207">
        <v>430987191.67592001</v>
      </c>
      <c r="D7" s="89">
        <v>0.27136500000000002</v>
      </c>
      <c r="E7" s="120" t="s">
        <v>11</v>
      </c>
    </row>
    <row r="8" spans="1:20" s="244" customFormat="1" x14ac:dyDescent="0.2">
      <c r="A8" s="82" t="s">
        <v>89</v>
      </c>
      <c r="B8" s="207">
        <v>24715904.552390002</v>
      </c>
      <c r="C8" s="207">
        <v>566092707.12881005</v>
      </c>
      <c r="D8" s="89">
        <v>0.356433</v>
      </c>
      <c r="E8" s="120" t="s">
        <v>11</v>
      </c>
    </row>
    <row r="9" spans="1:20" s="244" customFormat="1" x14ac:dyDescent="0.2">
      <c r="A9" s="82" t="s">
        <v>107</v>
      </c>
      <c r="B9" s="207">
        <v>25809391.691330001</v>
      </c>
      <c r="C9" s="207">
        <v>591137920.15812004</v>
      </c>
      <c r="D9" s="89">
        <v>0.37220199999999998</v>
      </c>
      <c r="E9" s="120" t="s">
        <v>11</v>
      </c>
    </row>
    <row r="10" spans="1:20" x14ac:dyDescent="0.2">
      <c r="B10" s="173"/>
      <c r="C10" s="173"/>
      <c r="D10" s="11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</row>
    <row r="11" spans="1:20" x14ac:dyDescent="0.2">
      <c r="B11" s="173"/>
      <c r="C11" s="173"/>
      <c r="D11" s="11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</row>
    <row r="12" spans="1:20" x14ac:dyDescent="0.2">
      <c r="B12" s="173"/>
      <c r="C12" s="173"/>
      <c r="D12" s="11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</row>
    <row r="13" spans="1:20" x14ac:dyDescent="0.2">
      <c r="B13" s="173"/>
      <c r="C13" s="173"/>
      <c r="D13" s="11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</row>
    <row r="14" spans="1:20" x14ac:dyDescent="0.2">
      <c r="B14" s="173"/>
      <c r="C14" s="173"/>
      <c r="D14" s="11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</row>
    <row r="15" spans="1:20" x14ac:dyDescent="0.2">
      <c r="B15" s="173"/>
      <c r="C15" s="173"/>
      <c r="D15" s="11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</row>
    <row r="16" spans="1:20" x14ac:dyDescent="0.2">
      <c r="B16" s="173"/>
      <c r="C16" s="173"/>
      <c r="D16" s="11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</row>
    <row r="17" spans="2:18" x14ac:dyDescent="0.2">
      <c r="B17" s="173"/>
      <c r="C17" s="173"/>
      <c r="D17" s="11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2:18" x14ac:dyDescent="0.2">
      <c r="B18" s="173"/>
      <c r="C18" s="173"/>
      <c r="D18" s="11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2:18" x14ac:dyDescent="0.2">
      <c r="B19" s="173"/>
      <c r="C19" s="173"/>
      <c r="D19" s="11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</row>
    <row r="20" spans="2:18" x14ac:dyDescent="0.2">
      <c r="B20" s="173"/>
      <c r="C20" s="173"/>
      <c r="D20" s="1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</row>
    <row r="21" spans="2:18" x14ac:dyDescent="0.2">
      <c r="B21" s="173"/>
      <c r="C21" s="173"/>
      <c r="D21" s="1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</row>
    <row r="22" spans="2:18" x14ac:dyDescent="0.2">
      <c r="B22" s="173"/>
      <c r="C22" s="173"/>
      <c r="D22" s="11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</row>
    <row r="23" spans="2:18" x14ac:dyDescent="0.2">
      <c r="B23" s="173"/>
      <c r="C23" s="173"/>
      <c r="D23" s="11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</row>
    <row r="24" spans="2:18" x14ac:dyDescent="0.2">
      <c r="B24" s="173"/>
      <c r="C24" s="173"/>
      <c r="D24" s="11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</row>
    <row r="25" spans="2:18" x14ac:dyDescent="0.2">
      <c r="B25" s="173"/>
      <c r="C25" s="173"/>
      <c r="D25" s="11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</row>
    <row r="26" spans="2:18" x14ac:dyDescent="0.2">
      <c r="B26" s="173"/>
      <c r="C26" s="173"/>
      <c r="D26" s="11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</row>
    <row r="27" spans="2:18" x14ac:dyDescent="0.2">
      <c r="B27" s="173"/>
      <c r="C27" s="173"/>
      <c r="D27" s="1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2:18" x14ac:dyDescent="0.2">
      <c r="B28" s="173"/>
      <c r="C28" s="173"/>
      <c r="D28" s="11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  <row r="29" spans="2:18" x14ac:dyDescent="0.2">
      <c r="B29" s="173"/>
      <c r="C29" s="173"/>
      <c r="D29" s="11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</row>
    <row r="30" spans="2:18" x14ac:dyDescent="0.2">
      <c r="B30" s="173"/>
      <c r="C30" s="173"/>
      <c r="D30" s="11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</row>
    <row r="31" spans="2:18" x14ac:dyDescent="0.2">
      <c r="B31" s="173"/>
      <c r="C31" s="173"/>
      <c r="D31" s="11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</row>
    <row r="32" spans="2:18" x14ac:dyDescent="0.2">
      <c r="B32" s="173"/>
      <c r="C32" s="173"/>
      <c r="D32" s="11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</row>
    <row r="33" spans="2:18" x14ac:dyDescent="0.2">
      <c r="B33" s="173"/>
      <c r="C33" s="173"/>
      <c r="D33" s="11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</row>
    <row r="34" spans="2:18" x14ac:dyDescent="0.2">
      <c r="B34" s="173"/>
      <c r="C34" s="173"/>
      <c r="D34" s="11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</row>
    <row r="35" spans="2:18" x14ac:dyDescent="0.2">
      <c r="B35" s="173"/>
      <c r="C35" s="173"/>
      <c r="D35" s="11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</row>
    <row r="36" spans="2:18" x14ac:dyDescent="0.2">
      <c r="B36" s="173"/>
      <c r="C36" s="173"/>
      <c r="D36" s="11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</row>
    <row r="37" spans="2:18" x14ac:dyDescent="0.2">
      <c r="B37" s="173"/>
      <c r="C37" s="173"/>
      <c r="D37" s="11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</row>
    <row r="38" spans="2:18" x14ac:dyDescent="0.2">
      <c r="B38" s="173"/>
      <c r="C38" s="173"/>
      <c r="D38" s="11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</row>
    <row r="39" spans="2:18" x14ac:dyDescent="0.2">
      <c r="B39" s="173"/>
      <c r="C39" s="173"/>
      <c r="D39" s="1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</row>
    <row r="40" spans="2:18" x14ac:dyDescent="0.2">
      <c r="B40" s="173"/>
      <c r="C40" s="173"/>
      <c r="D40" s="11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</row>
    <row r="41" spans="2:18" x14ac:dyDescent="0.2">
      <c r="B41" s="173"/>
      <c r="C41" s="173"/>
      <c r="D41" s="11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</row>
    <row r="42" spans="2:18" x14ac:dyDescent="0.2">
      <c r="B42" s="173"/>
      <c r="C42" s="173"/>
      <c r="D42" s="11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</row>
    <row r="43" spans="2:18" x14ac:dyDescent="0.2">
      <c r="B43" s="173"/>
      <c r="C43" s="173"/>
      <c r="D43" s="11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</row>
    <row r="44" spans="2:18" x14ac:dyDescent="0.2">
      <c r="B44" s="173"/>
      <c r="C44" s="173"/>
      <c r="D44" s="11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</row>
    <row r="45" spans="2:18" x14ac:dyDescent="0.2">
      <c r="B45" s="173"/>
      <c r="C45" s="173"/>
      <c r="D45" s="1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2:18" x14ac:dyDescent="0.2">
      <c r="B46" s="173"/>
      <c r="C46" s="173"/>
      <c r="D46" s="11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</row>
    <row r="47" spans="2:18" x14ac:dyDescent="0.2">
      <c r="B47" s="173"/>
      <c r="C47" s="173"/>
      <c r="D47" s="11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</row>
    <row r="48" spans="2:18" x14ac:dyDescent="0.2">
      <c r="B48" s="173"/>
      <c r="C48" s="173"/>
      <c r="D48" s="11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</row>
    <row r="49" spans="2:18" x14ac:dyDescent="0.2">
      <c r="B49" s="173"/>
      <c r="C49" s="173"/>
      <c r="D49" s="11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</row>
    <row r="50" spans="2:18" x14ac:dyDescent="0.2">
      <c r="B50" s="173"/>
      <c r="C50" s="173"/>
      <c r="D50" s="11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</row>
    <row r="51" spans="2:18" x14ac:dyDescent="0.2">
      <c r="B51" s="173"/>
      <c r="C51" s="173"/>
      <c r="D51" s="11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</row>
    <row r="52" spans="2:18" x14ac:dyDescent="0.2">
      <c r="B52" s="173"/>
      <c r="C52" s="173"/>
      <c r="D52" s="11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</row>
    <row r="53" spans="2:18" x14ac:dyDescent="0.2">
      <c r="B53" s="173"/>
      <c r="C53" s="173"/>
      <c r="D53" s="11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</row>
    <row r="54" spans="2:18" x14ac:dyDescent="0.2">
      <c r="B54" s="173"/>
      <c r="C54" s="173"/>
      <c r="D54" s="11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</row>
    <row r="55" spans="2:18" x14ac:dyDescent="0.2">
      <c r="B55" s="173"/>
      <c r="C55" s="173"/>
      <c r="D55" s="11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</row>
    <row r="56" spans="2:18" x14ac:dyDescent="0.2">
      <c r="B56" s="173"/>
      <c r="C56" s="173"/>
      <c r="D56" s="11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</row>
    <row r="57" spans="2:18" x14ac:dyDescent="0.2">
      <c r="B57" s="173"/>
      <c r="C57" s="173"/>
      <c r="D57" s="11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</row>
    <row r="58" spans="2:18" x14ac:dyDescent="0.2">
      <c r="B58" s="173"/>
      <c r="C58" s="173"/>
      <c r="D58" s="11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</row>
    <row r="59" spans="2:18" x14ac:dyDescent="0.2">
      <c r="B59" s="173"/>
      <c r="C59" s="173"/>
      <c r="D59" s="11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</row>
    <row r="60" spans="2:18" x14ac:dyDescent="0.2">
      <c r="B60" s="173"/>
      <c r="C60" s="173"/>
      <c r="D60" s="11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</row>
    <row r="61" spans="2:18" x14ac:dyDescent="0.2">
      <c r="B61" s="173"/>
      <c r="C61" s="173"/>
      <c r="D61" s="11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</row>
    <row r="62" spans="2:18" x14ac:dyDescent="0.2">
      <c r="B62" s="173"/>
      <c r="C62" s="173"/>
      <c r="D62" s="11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</row>
    <row r="63" spans="2:18" x14ac:dyDescent="0.2">
      <c r="B63" s="173"/>
      <c r="C63" s="173"/>
      <c r="D63" s="11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</row>
    <row r="64" spans="2:18" x14ac:dyDescent="0.2">
      <c r="B64" s="173"/>
      <c r="C64" s="173"/>
      <c r="D64" s="11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</row>
    <row r="65" spans="2:18" x14ac:dyDescent="0.2">
      <c r="B65" s="173"/>
      <c r="C65" s="173"/>
      <c r="D65" s="11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</row>
    <row r="66" spans="2:18" x14ac:dyDescent="0.2">
      <c r="B66" s="173"/>
      <c r="C66" s="173"/>
      <c r="D66" s="11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</row>
    <row r="67" spans="2:18" x14ac:dyDescent="0.2">
      <c r="B67" s="173"/>
      <c r="C67" s="173"/>
      <c r="D67" s="11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</row>
    <row r="68" spans="2:18" x14ac:dyDescent="0.2">
      <c r="B68" s="173"/>
      <c r="C68" s="173"/>
      <c r="D68" s="11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</row>
    <row r="69" spans="2:18" x14ac:dyDescent="0.2">
      <c r="B69" s="173"/>
      <c r="C69" s="173"/>
      <c r="D69" s="11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</row>
    <row r="70" spans="2:18" x14ac:dyDescent="0.2">
      <c r="B70" s="173"/>
      <c r="C70" s="173"/>
      <c r="D70" s="11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</row>
    <row r="71" spans="2:18" x14ac:dyDescent="0.2">
      <c r="B71" s="173"/>
      <c r="C71" s="173"/>
      <c r="D71" s="11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</row>
    <row r="72" spans="2:18" x14ac:dyDescent="0.2">
      <c r="B72" s="173"/>
      <c r="C72" s="173"/>
      <c r="D72" s="11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</row>
    <row r="73" spans="2:18" x14ac:dyDescent="0.2">
      <c r="B73" s="173"/>
      <c r="C73" s="173"/>
      <c r="D73" s="11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</row>
    <row r="74" spans="2:18" x14ac:dyDescent="0.2">
      <c r="B74" s="173"/>
      <c r="C74" s="173"/>
      <c r="D74" s="11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</row>
    <row r="75" spans="2:18" x14ac:dyDescent="0.2">
      <c r="B75" s="173"/>
      <c r="C75" s="173"/>
      <c r="D75" s="11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</row>
    <row r="76" spans="2:18" x14ac:dyDescent="0.2">
      <c r="B76" s="173"/>
      <c r="C76" s="173"/>
      <c r="D76" s="11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</row>
    <row r="77" spans="2:18" x14ac:dyDescent="0.2">
      <c r="B77" s="173"/>
      <c r="C77" s="173"/>
      <c r="D77" s="11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</row>
    <row r="78" spans="2:18" x14ac:dyDescent="0.2">
      <c r="B78" s="173"/>
      <c r="C78" s="173"/>
      <c r="D78" s="11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</row>
    <row r="79" spans="2:18" x14ac:dyDescent="0.2">
      <c r="B79" s="173"/>
      <c r="C79" s="173"/>
      <c r="D79" s="11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</row>
    <row r="80" spans="2:18" x14ac:dyDescent="0.2">
      <c r="B80" s="173"/>
      <c r="C80" s="173"/>
      <c r="D80" s="11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</row>
    <row r="81" spans="2:18" x14ac:dyDescent="0.2">
      <c r="B81" s="173"/>
      <c r="C81" s="173"/>
      <c r="D81" s="11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</row>
    <row r="82" spans="2:18" x14ac:dyDescent="0.2">
      <c r="B82" s="173"/>
      <c r="C82" s="173"/>
      <c r="D82" s="11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</row>
    <row r="83" spans="2:18" x14ac:dyDescent="0.2">
      <c r="B83" s="173"/>
      <c r="C83" s="173"/>
      <c r="D83" s="11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</row>
    <row r="84" spans="2:18" x14ac:dyDescent="0.2">
      <c r="B84" s="173"/>
      <c r="C84" s="173"/>
      <c r="D84" s="11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</row>
    <row r="85" spans="2:18" x14ac:dyDescent="0.2">
      <c r="B85" s="173"/>
      <c r="C85" s="173"/>
      <c r="D85" s="11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</row>
    <row r="86" spans="2:18" x14ac:dyDescent="0.2">
      <c r="B86" s="173"/>
      <c r="C86" s="173"/>
      <c r="D86" s="11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</row>
    <row r="87" spans="2:18" x14ac:dyDescent="0.2">
      <c r="B87" s="173"/>
      <c r="C87" s="173"/>
      <c r="D87" s="11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</row>
    <row r="88" spans="2:18" x14ac:dyDescent="0.2">
      <c r="B88" s="173"/>
      <c r="C88" s="173"/>
      <c r="D88" s="11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</row>
    <row r="89" spans="2:18" x14ac:dyDescent="0.2">
      <c r="B89" s="173"/>
      <c r="C89" s="173"/>
      <c r="D89" s="11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</row>
    <row r="90" spans="2:18" x14ac:dyDescent="0.2">
      <c r="B90" s="173"/>
      <c r="C90" s="173"/>
      <c r="D90" s="11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</row>
    <row r="91" spans="2:18" x14ac:dyDescent="0.2">
      <c r="B91" s="173"/>
      <c r="C91" s="173"/>
      <c r="D91" s="11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</row>
    <row r="92" spans="2:18" x14ac:dyDescent="0.2">
      <c r="B92" s="173"/>
      <c r="C92" s="173"/>
      <c r="D92" s="11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</row>
    <row r="93" spans="2:18" x14ac:dyDescent="0.2">
      <c r="B93" s="173"/>
      <c r="C93" s="173"/>
      <c r="D93" s="11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</row>
    <row r="94" spans="2:18" x14ac:dyDescent="0.2">
      <c r="B94" s="173"/>
      <c r="C94" s="173"/>
      <c r="D94" s="11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</row>
    <row r="95" spans="2:18" x14ac:dyDescent="0.2">
      <c r="B95" s="173"/>
      <c r="C95" s="173"/>
      <c r="D95" s="11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</row>
    <row r="96" spans="2:18" x14ac:dyDescent="0.2">
      <c r="B96" s="173"/>
      <c r="C96" s="173"/>
      <c r="D96" s="11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</row>
    <row r="97" spans="2:18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</row>
    <row r="98" spans="2:18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</row>
    <row r="99" spans="2:18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</row>
    <row r="100" spans="2:18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</row>
    <row r="101" spans="2:18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</row>
    <row r="102" spans="2:18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</row>
    <row r="103" spans="2:18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</row>
    <row r="104" spans="2:18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</row>
    <row r="105" spans="2:18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</row>
    <row r="106" spans="2:18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</row>
    <row r="107" spans="2:18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</row>
    <row r="108" spans="2:18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</row>
    <row r="109" spans="2:18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</row>
    <row r="110" spans="2:18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</row>
    <row r="111" spans="2:18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</row>
    <row r="112" spans="2:18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</row>
    <row r="113" spans="2:18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</row>
    <row r="114" spans="2:18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</row>
    <row r="115" spans="2:18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</row>
    <row r="116" spans="2:18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</row>
    <row r="117" spans="2:18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</row>
    <row r="118" spans="2:18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</row>
    <row r="119" spans="2:18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</row>
    <row r="120" spans="2:18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</row>
    <row r="121" spans="2:18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</row>
    <row r="122" spans="2:18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</row>
    <row r="123" spans="2:18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</row>
    <row r="124" spans="2:18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</row>
    <row r="125" spans="2:18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</row>
    <row r="126" spans="2:18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</row>
    <row r="127" spans="2:18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</row>
    <row r="128" spans="2:18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</row>
    <row r="129" spans="2:18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</row>
    <row r="130" spans="2:18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</row>
    <row r="131" spans="2:18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</row>
    <row r="132" spans="2:18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</row>
    <row r="133" spans="2:18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</row>
    <row r="134" spans="2:18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</row>
    <row r="135" spans="2:18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</row>
    <row r="136" spans="2:18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</row>
    <row r="137" spans="2:18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</row>
    <row r="138" spans="2:18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</row>
    <row r="139" spans="2:18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</row>
    <row r="140" spans="2:18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</row>
    <row r="141" spans="2:18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</row>
    <row r="142" spans="2:18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</row>
    <row r="143" spans="2:18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</row>
    <row r="144" spans="2:18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</row>
    <row r="145" spans="2:18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</row>
    <row r="146" spans="2:18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</row>
    <row r="147" spans="2:18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</row>
    <row r="148" spans="2:18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</row>
    <row r="149" spans="2:18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</row>
    <row r="150" spans="2:18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</row>
    <row r="151" spans="2:18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</row>
    <row r="152" spans="2:18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</row>
    <row r="153" spans="2:18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</row>
    <row r="154" spans="2:18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</row>
    <row r="155" spans="2:18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</row>
    <row r="156" spans="2:18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</row>
    <row r="157" spans="2:18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</row>
    <row r="158" spans="2:18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</row>
    <row r="159" spans="2:18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</row>
    <row r="160" spans="2:18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</row>
    <row r="161" spans="2:18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</row>
    <row r="162" spans="2:18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</row>
    <row r="163" spans="2:18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</row>
    <row r="164" spans="2:18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</row>
    <row r="165" spans="2:18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</row>
    <row r="166" spans="2:18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</row>
    <row r="167" spans="2:18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</row>
    <row r="168" spans="2:18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</row>
    <row r="169" spans="2:18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</row>
    <row r="170" spans="2:18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</row>
    <row r="171" spans="2:18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</row>
    <row r="172" spans="2:18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</row>
    <row r="173" spans="2:18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</row>
    <row r="174" spans="2:18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</row>
    <row r="175" spans="2:18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</row>
    <row r="176" spans="2:18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</row>
    <row r="177" spans="2:18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</row>
    <row r="178" spans="2:18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</row>
    <row r="179" spans="2:18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</row>
    <row r="180" spans="2:18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</row>
    <row r="181" spans="2:18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</row>
    <row r="182" spans="2:18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</row>
    <row r="183" spans="2:18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</row>
    <row r="184" spans="2:18" x14ac:dyDescent="0.2">
      <c r="B184" s="173"/>
      <c r="C184" s="173"/>
      <c r="D184" s="11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</row>
    <row r="185" spans="2:18" x14ac:dyDescent="0.2">
      <c r="B185" s="173"/>
      <c r="C185" s="173"/>
      <c r="D185" s="11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</row>
    <row r="186" spans="2:18" x14ac:dyDescent="0.2">
      <c r="B186" s="173"/>
      <c r="C186" s="173"/>
      <c r="D186" s="11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</row>
    <row r="187" spans="2:18" x14ac:dyDescent="0.2">
      <c r="B187" s="173"/>
      <c r="C187" s="173"/>
      <c r="D187" s="11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</row>
    <row r="188" spans="2:18" x14ac:dyDescent="0.2">
      <c r="B188" s="173"/>
      <c r="C188" s="173"/>
      <c r="D188" s="11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</row>
    <row r="189" spans="2:18" x14ac:dyDescent="0.2">
      <c r="B189" s="173"/>
      <c r="C189" s="173"/>
      <c r="D189" s="11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</row>
    <row r="190" spans="2:18" x14ac:dyDescent="0.2">
      <c r="B190" s="173"/>
      <c r="C190" s="173"/>
      <c r="D190" s="11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</row>
    <row r="191" spans="2:18" x14ac:dyDescent="0.2">
      <c r="B191" s="173"/>
      <c r="C191" s="173"/>
      <c r="D191" s="11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</row>
    <row r="192" spans="2:18" x14ac:dyDescent="0.2">
      <c r="B192" s="173"/>
      <c r="C192" s="173"/>
      <c r="D192" s="1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</row>
    <row r="193" spans="2:18" x14ac:dyDescent="0.2">
      <c r="B193" s="173"/>
      <c r="C193" s="173"/>
      <c r="D193" s="1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</row>
    <row r="194" spans="2:18" x14ac:dyDescent="0.2">
      <c r="B194" s="173"/>
      <c r="C194" s="173"/>
      <c r="D194" s="1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</row>
    <row r="195" spans="2:18" x14ac:dyDescent="0.2">
      <c r="B195" s="173"/>
      <c r="C195" s="173"/>
      <c r="D195" s="11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</row>
    <row r="196" spans="2:18" x14ac:dyDescent="0.2">
      <c r="B196" s="173"/>
      <c r="C196" s="173"/>
      <c r="D196" s="11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</row>
    <row r="197" spans="2:18" x14ac:dyDescent="0.2">
      <c r="B197" s="173"/>
      <c r="C197" s="173"/>
      <c r="D197" s="11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</row>
    <row r="198" spans="2:18" x14ac:dyDescent="0.2">
      <c r="B198" s="173"/>
      <c r="C198" s="173"/>
      <c r="D198" s="11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</row>
    <row r="199" spans="2:18" x14ac:dyDescent="0.2">
      <c r="B199" s="173"/>
      <c r="C199" s="173"/>
      <c r="D199" s="11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</row>
    <row r="200" spans="2:18" x14ac:dyDescent="0.2">
      <c r="B200" s="173"/>
      <c r="C200" s="173"/>
      <c r="D200" s="11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</row>
    <row r="201" spans="2:18" x14ac:dyDescent="0.2">
      <c r="B201" s="173"/>
      <c r="C201" s="173"/>
      <c r="D201" s="11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</row>
    <row r="202" spans="2:18" x14ac:dyDescent="0.2">
      <c r="B202" s="173"/>
      <c r="C202" s="173"/>
      <c r="D202" s="11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</row>
    <row r="203" spans="2:18" x14ac:dyDescent="0.2">
      <c r="B203" s="173"/>
      <c r="C203" s="173"/>
      <c r="D203" s="11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</row>
    <row r="204" spans="2:18" x14ac:dyDescent="0.2">
      <c r="B204" s="173"/>
      <c r="C204" s="173"/>
      <c r="D204" s="11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</row>
    <row r="205" spans="2:18" x14ac:dyDescent="0.2">
      <c r="B205" s="173"/>
      <c r="C205" s="173"/>
      <c r="D205" s="11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</row>
    <row r="206" spans="2:18" x14ac:dyDescent="0.2">
      <c r="B206" s="173"/>
      <c r="C206" s="173"/>
      <c r="D206" s="11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</row>
    <row r="207" spans="2:18" x14ac:dyDescent="0.2">
      <c r="B207" s="173"/>
      <c r="C207" s="173"/>
      <c r="D207" s="11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</row>
    <row r="208" spans="2:18" x14ac:dyDescent="0.2">
      <c r="B208" s="173"/>
      <c r="C208" s="173"/>
      <c r="D208" s="11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</row>
    <row r="209" spans="2:18" x14ac:dyDescent="0.2">
      <c r="B209" s="173"/>
      <c r="C209" s="173"/>
      <c r="D209" s="11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</row>
    <row r="210" spans="2:18" x14ac:dyDescent="0.2">
      <c r="B210" s="173"/>
      <c r="C210" s="173"/>
      <c r="D210" s="11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</row>
    <row r="211" spans="2:18" x14ac:dyDescent="0.2">
      <c r="B211" s="173"/>
      <c r="C211" s="173"/>
      <c r="D211" s="11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</row>
    <row r="212" spans="2:18" x14ac:dyDescent="0.2">
      <c r="B212" s="173"/>
      <c r="C212" s="173"/>
      <c r="D212" s="11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</row>
    <row r="213" spans="2:18" x14ac:dyDescent="0.2">
      <c r="B213" s="173"/>
      <c r="C213" s="173"/>
      <c r="D213" s="11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</row>
    <row r="214" spans="2:18" x14ac:dyDescent="0.2">
      <c r="B214" s="173"/>
      <c r="C214" s="173"/>
      <c r="D214" s="11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</row>
    <row r="215" spans="2:18" x14ac:dyDescent="0.2">
      <c r="B215" s="173"/>
      <c r="C215" s="173"/>
      <c r="D215" s="11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</row>
    <row r="216" spans="2:18" x14ac:dyDescent="0.2">
      <c r="B216" s="173"/>
      <c r="C216" s="173"/>
      <c r="D216" s="11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</row>
    <row r="217" spans="2:18" x14ac:dyDescent="0.2">
      <c r="B217" s="173"/>
      <c r="C217" s="173"/>
      <c r="D217" s="11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</row>
    <row r="218" spans="2:18" x14ac:dyDescent="0.2">
      <c r="B218" s="173"/>
      <c r="C218" s="173"/>
      <c r="D218" s="11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</row>
    <row r="219" spans="2:18" x14ac:dyDescent="0.2">
      <c r="B219" s="173"/>
      <c r="C219" s="173"/>
      <c r="D219" s="11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</row>
    <row r="220" spans="2:18" x14ac:dyDescent="0.2">
      <c r="B220" s="173"/>
      <c r="C220" s="173"/>
      <c r="D220" s="11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</row>
    <row r="221" spans="2:18" x14ac:dyDescent="0.2">
      <c r="B221" s="173"/>
      <c r="C221" s="173"/>
      <c r="D221" s="11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</row>
    <row r="222" spans="2:18" x14ac:dyDescent="0.2">
      <c r="B222" s="173"/>
      <c r="C222" s="173"/>
      <c r="D222" s="11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</row>
    <row r="223" spans="2:18" x14ac:dyDescent="0.2">
      <c r="B223" s="173"/>
      <c r="C223" s="173"/>
      <c r="D223" s="11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</row>
    <row r="224" spans="2:18" x14ac:dyDescent="0.2">
      <c r="B224" s="173"/>
      <c r="C224" s="173"/>
      <c r="D224" s="11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</row>
    <row r="225" spans="2:18" x14ac:dyDescent="0.2">
      <c r="B225" s="173"/>
      <c r="C225" s="173"/>
      <c r="D225" s="11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</row>
    <row r="226" spans="2:18" x14ac:dyDescent="0.2">
      <c r="B226" s="173"/>
      <c r="C226" s="173"/>
      <c r="D226" s="11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</row>
    <row r="227" spans="2:18" x14ac:dyDescent="0.2">
      <c r="B227" s="173"/>
      <c r="C227" s="173"/>
      <c r="D227" s="11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</row>
    <row r="228" spans="2:18" x14ac:dyDescent="0.2">
      <c r="B228" s="173"/>
      <c r="C228" s="173"/>
      <c r="D228" s="11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</row>
    <row r="229" spans="2:18" x14ac:dyDescent="0.2">
      <c r="B229" s="173"/>
      <c r="C229" s="173"/>
      <c r="D229" s="11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</row>
    <row r="230" spans="2:18" x14ac:dyDescent="0.2">
      <c r="B230" s="173"/>
      <c r="C230" s="173"/>
      <c r="D230" s="11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</row>
    <row r="231" spans="2:18" x14ac:dyDescent="0.2">
      <c r="B231" s="173"/>
      <c r="C231" s="173"/>
      <c r="D231" s="11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</row>
    <row r="232" spans="2:18" x14ac:dyDescent="0.2">
      <c r="B232" s="173"/>
      <c r="C232" s="173"/>
      <c r="D232" s="11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</row>
    <row r="233" spans="2:18" x14ac:dyDescent="0.2">
      <c r="B233" s="173"/>
      <c r="C233" s="173"/>
      <c r="D233" s="11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</row>
    <row r="234" spans="2:18" x14ac:dyDescent="0.2">
      <c r="B234" s="173"/>
      <c r="C234" s="173"/>
      <c r="D234" s="11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</row>
    <row r="235" spans="2:18" x14ac:dyDescent="0.2">
      <c r="B235" s="173"/>
      <c r="C235" s="173"/>
      <c r="D235" s="11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</row>
    <row r="236" spans="2:18" x14ac:dyDescent="0.2">
      <c r="B236" s="173"/>
      <c r="C236" s="173"/>
      <c r="D236" s="11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</row>
    <row r="237" spans="2:18" x14ac:dyDescent="0.2">
      <c r="B237" s="173"/>
      <c r="C237" s="173"/>
      <c r="D237" s="11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</row>
    <row r="238" spans="2:18" x14ac:dyDescent="0.2">
      <c r="B238" s="173"/>
      <c r="C238" s="173"/>
      <c r="D238" s="11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</row>
    <row r="239" spans="2:18" x14ac:dyDescent="0.2">
      <c r="B239" s="173"/>
      <c r="C239" s="173"/>
      <c r="D239" s="11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</row>
    <row r="240" spans="2:18" x14ac:dyDescent="0.2">
      <c r="B240" s="173"/>
      <c r="C240" s="173"/>
      <c r="D240" s="11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</row>
    <row r="241" spans="2:18" x14ac:dyDescent="0.2">
      <c r="B241" s="173"/>
      <c r="C241" s="173"/>
      <c r="D241" s="11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</row>
    <row r="242" spans="2:18" x14ac:dyDescent="0.2">
      <c r="B242" s="173"/>
      <c r="C242" s="173"/>
      <c r="D242" s="11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</row>
    <row r="243" spans="2:18" x14ac:dyDescent="0.2">
      <c r="B243" s="173"/>
      <c r="C243" s="173"/>
      <c r="D243" s="11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</row>
    <row r="244" spans="2:18" x14ac:dyDescent="0.2">
      <c r="B244" s="173"/>
      <c r="C244" s="173"/>
      <c r="D244" s="11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</row>
    <row r="245" spans="2:18" x14ac:dyDescent="0.2">
      <c r="B245" s="173"/>
      <c r="C245" s="173"/>
      <c r="D245" s="11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</row>
    <row r="246" spans="2:18" x14ac:dyDescent="0.2">
      <c r="B246" s="173"/>
      <c r="C246" s="173"/>
      <c r="D246" s="11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</row>
    <row r="247" spans="2:18" x14ac:dyDescent="0.2">
      <c r="B247" s="173"/>
      <c r="C247" s="173"/>
      <c r="D247" s="11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169" customWidth="1"/>
    <col min="2" max="2" width="14.28515625" style="149" customWidth="1"/>
    <col min="3" max="3" width="17.28515625" style="149" bestFit="1" customWidth="1"/>
    <col min="4" max="4" width="10.28515625" style="232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95</v>
      </c>
      <c r="B3" s="2"/>
      <c r="C3" s="2"/>
      <c r="D3" s="2"/>
    </row>
    <row r="4" spans="1:19" x14ac:dyDescent="0.2">
      <c r="B4" s="173" t="s">
        <v>194</v>
      </c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42" customFormat="1" x14ac:dyDescent="0.2">
      <c r="A6" s="99"/>
      <c r="B6" s="227" t="s">
        <v>155</v>
      </c>
      <c r="C6" s="227" t="s">
        <v>158</v>
      </c>
      <c r="D6" s="227" t="s">
        <v>171</v>
      </c>
    </row>
    <row r="7" spans="1:19" s="158" customFormat="1" ht="15.75" x14ac:dyDescent="0.2">
      <c r="A7" s="231" t="s">
        <v>139</v>
      </c>
      <c r="B7" s="143">
        <f>B$8+B$58</f>
        <v>69342423.118189991</v>
      </c>
      <c r="C7" s="143">
        <f>C$8+C$58</f>
        <v>1588217818.9628501</v>
      </c>
      <c r="D7" s="171">
        <v>0.99999700000000002</v>
      </c>
    </row>
    <row r="8" spans="1:19" s="197" customFormat="1" ht="15" x14ac:dyDescent="0.2">
      <c r="A8" s="123" t="s">
        <v>65</v>
      </c>
      <c r="B8" s="72">
        <f>B$9+B$30</f>
        <v>57298038.273869991</v>
      </c>
      <c r="C8" s="72">
        <f>C$9+C$30</f>
        <v>1312353409.1542301</v>
      </c>
      <c r="D8" s="240">
        <f>D$9+D$30</f>
        <v>0.82630300000000001</v>
      </c>
    </row>
    <row r="9" spans="1:19" s="96" customFormat="1" ht="15" outlineLevel="1" x14ac:dyDescent="0.2">
      <c r="A9" s="40" t="s">
        <v>49</v>
      </c>
      <c r="B9" s="71">
        <f>B$10+B$28</f>
        <v>21843633.833249997</v>
      </c>
      <c r="C9" s="71">
        <f>C$10+C$28</f>
        <v>500306261.66296005</v>
      </c>
      <c r="D9" s="57">
        <f>D$10+D$28</f>
        <v>0.31500900000000004</v>
      </c>
    </row>
    <row r="10" spans="1:19" s="119" customFormat="1" ht="14.25" outlineLevel="2" x14ac:dyDescent="0.2">
      <c r="A10" s="117" t="s">
        <v>173</v>
      </c>
      <c r="B10" s="184">
        <f>SUM(B$11:B$27)</f>
        <v>21726705.989439998</v>
      </c>
      <c r="C10" s="184">
        <f>SUM(C$11:C$27)</f>
        <v>497628148.08224005</v>
      </c>
      <c r="D10" s="216">
        <v>0.31332300000000002</v>
      </c>
    </row>
    <row r="11" spans="1:19" outlineLevel="3" x14ac:dyDescent="0.2">
      <c r="A11" s="188" t="s">
        <v>2</v>
      </c>
      <c r="B11" s="55">
        <v>4282.0059499999998</v>
      </c>
      <c r="C11" s="55">
        <v>98075</v>
      </c>
      <c r="D11" s="132">
        <v>6.2000000000000003E-5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outlineLevel="3" x14ac:dyDescent="0.2">
      <c r="A12" s="81" t="s">
        <v>174</v>
      </c>
      <c r="B12" s="129">
        <v>691968.66833000001</v>
      </c>
      <c r="C12" s="129">
        <v>15848840</v>
      </c>
      <c r="D12" s="202">
        <v>9.979E-3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outlineLevel="3" x14ac:dyDescent="0.2">
      <c r="A13" s="81" t="s">
        <v>125</v>
      </c>
      <c r="B13" s="129">
        <v>141896.70486999999</v>
      </c>
      <c r="C13" s="129">
        <v>3250000</v>
      </c>
      <c r="D13" s="202">
        <v>2.0460000000000001E-3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outlineLevel="3" x14ac:dyDescent="0.2">
      <c r="A14" s="81" t="s">
        <v>79</v>
      </c>
      <c r="B14" s="129">
        <v>114287.09895</v>
      </c>
      <c r="C14" s="129">
        <v>2617630</v>
      </c>
      <c r="D14" s="202">
        <v>1.6479999999999999E-3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outlineLevel="3" x14ac:dyDescent="0.2">
      <c r="A15" s="81" t="s">
        <v>34</v>
      </c>
      <c r="B15" s="129">
        <v>65490.786870000004</v>
      </c>
      <c r="C15" s="129">
        <v>1500000</v>
      </c>
      <c r="D15" s="202">
        <v>9.4399999999999996E-4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outlineLevel="3" x14ac:dyDescent="0.2">
      <c r="A16" s="81" t="s">
        <v>178</v>
      </c>
      <c r="B16" s="129">
        <v>1064573.7412099999</v>
      </c>
      <c r="C16" s="129">
        <v>24382981</v>
      </c>
      <c r="D16" s="202">
        <v>1.5351999999999999E-2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7" outlineLevel="3" x14ac:dyDescent="0.2">
      <c r="A17" s="81" t="s">
        <v>133</v>
      </c>
      <c r="B17" s="129">
        <v>2644014.2621499998</v>
      </c>
      <c r="C17" s="129">
        <v>60558463</v>
      </c>
      <c r="D17" s="202">
        <v>3.8129999999999997E-2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7" outlineLevel="3" x14ac:dyDescent="0.2">
      <c r="A18" s="81" t="s">
        <v>134</v>
      </c>
      <c r="B18" s="129">
        <v>1609955.6037699999</v>
      </c>
      <c r="C18" s="129">
        <v>36874399</v>
      </c>
      <c r="D18" s="202">
        <v>2.3217000000000002E-2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outlineLevel="3" x14ac:dyDescent="0.2">
      <c r="A19" s="81" t="s">
        <v>83</v>
      </c>
      <c r="B19" s="129">
        <v>1366626.7245400001</v>
      </c>
      <c r="C19" s="129">
        <v>31301198</v>
      </c>
      <c r="D19" s="202">
        <v>1.9708E-2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outlineLevel="3" x14ac:dyDescent="0.2">
      <c r="A20" s="81" t="s">
        <v>40</v>
      </c>
      <c r="B20" s="129">
        <v>2384947.0299800001</v>
      </c>
      <c r="C20" s="129">
        <v>54624791</v>
      </c>
      <c r="D20" s="202">
        <v>3.4394000000000001E-2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7" outlineLevel="3" x14ac:dyDescent="0.2">
      <c r="A21" s="81" t="s">
        <v>183</v>
      </c>
      <c r="B21" s="129">
        <v>1183200.2160199999</v>
      </c>
      <c r="C21" s="129">
        <v>27100000</v>
      </c>
      <c r="D21" s="202">
        <v>1.7062999999999998E-2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7" outlineLevel="3" x14ac:dyDescent="0.2">
      <c r="A22" s="81" t="s">
        <v>141</v>
      </c>
      <c r="B22" s="129">
        <v>6968366.8396199998</v>
      </c>
      <c r="C22" s="129">
        <v>159603369.56924999</v>
      </c>
      <c r="D22" s="202">
        <v>0.100492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7" outlineLevel="3" x14ac:dyDescent="0.2">
      <c r="A23" s="81" t="s">
        <v>85</v>
      </c>
      <c r="B23" s="129">
        <v>160218.30262</v>
      </c>
      <c r="C23" s="129">
        <v>3669637.6</v>
      </c>
      <c r="D23" s="202">
        <v>2.3110000000000001E-3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7" outlineLevel="3" x14ac:dyDescent="0.2">
      <c r="A24" s="81" t="s">
        <v>44</v>
      </c>
      <c r="B24" s="129">
        <v>1851779.0175000001</v>
      </c>
      <c r="C24" s="129">
        <v>42413118.840159997</v>
      </c>
      <c r="D24" s="202">
        <v>2.6705E-2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7" outlineLevel="3" x14ac:dyDescent="0.2">
      <c r="A25" s="81" t="s">
        <v>190</v>
      </c>
      <c r="B25" s="129">
        <v>956233.98637000006</v>
      </c>
      <c r="C25" s="129">
        <v>21901568.879999999</v>
      </c>
      <c r="D25" s="202">
        <v>1.379E-2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7" outlineLevel="3" x14ac:dyDescent="0.2">
      <c r="A26" s="81" t="s">
        <v>157</v>
      </c>
      <c r="B26" s="129">
        <v>43720.000690000001</v>
      </c>
      <c r="C26" s="129">
        <v>1001362.24</v>
      </c>
      <c r="D26" s="202">
        <v>6.3000000000000003E-4</v>
      </c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7" outlineLevel="3" x14ac:dyDescent="0.2">
      <c r="A27" s="81" t="s">
        <v>29</v>
      </c>
      <c r="B27" s="129">
        <v>475145</v>
      </c>
      <c r="C27" s="129">
        <v>10882713.95283</v>
      </c>
      <c r="D27" s="202">
        <v>6.8519999999999996E-3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7" ht="14.25" outlineLevel="2" x14ac:dyDescent="0.25">
      <c r="A28" s="42" t="s">
        <v>109</v>
      </c>
      <c r="B28" s="13">
        <f t="shared" ref="B28:C28" si="0">SUM(B$29:B$29)</f>
        <v>116927.84381000001</v>
      </c>
      <c r="C28" s="13">
        <f t="shared" si="0"/>
        <v>2678113.58072</v>
      </c>
      <c r="D28" s="83">
        <v>1.686E-3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7" outlineLevel="3" x14ac:dyDescent="0.2">
      <c r="A29" s="81" t="s">
        <v>28</v>
      </c>
      <c r="B29" s="129">
        <v>116927.84381000001</v>
      </c>
      <c r="C29" s="129">
        <v>2678113.58072</v>
      </c>
      <c r="D29" s="202">
        <v>1.686E-3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7" ht="15" outlineLevel="1" x14ac:dyDescent="0.25">
      <c r="A30" s="162" t="s">
        <v>60</v>
      </c>
      <c r="B30" s="109">
        <f t="shared" ref="B30:D30" si="1">B$31+B$38+B$44+B$46+B$56</f>
        <v>35454404.440619998</v>
      </c>
      <c r="C30" s="109">
        <f t="shared" si="1"/>
        <v>812047147.49126995</v>
      </c>
      <c r="D30" s="174">
        <f t="shared" si="1"/>
        <v>0.51129400000000003</v>
      </c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7" ht="14.25" outlineLevel="2" x14ac:dyDescent="0.25">
      <c r="A31" s="42" t="s">
        <v>160</v>
      </c>
      <c r="B31" s="13">
        <f t="shared" ref="B31:C31" si="2">SUM(B$32:B$37)</f>
        <v>14154603.63958</v>
      </c>
      <c r="C31" s="13">
        <f t="shared" si="2"/>
        <v>324196829.44148999</v>
      </c>
      <c r="D31" s="83">
        <v>0.204126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7" outlineLevel="3" x14ac:dyDescent="0.2">
      <c r="A32" s="81" t="s">
        <v>20</v>
      </c>
      <c r="B32" s="129">
        <v>2415530.0381200002</v>
      </c>
      <c r="C32" s="129">
        <v>55325263.759999998</v>
      </c>
      <c r="D32" s="202">
        <v>3.4834999999999998E-2</v>
      </c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1:17" outlineLevel="3" x14ac:dyDescent="0.2">
      <c r="A33" s="81" t="s">
        <v>53</v>
      </c>
      <c r="B33" s="129">
        <v>571564.08366999996</v>
      </c>
      <c r="C33" s="129">
        <v>13091095.19871</v>
      </c>
      <c r="D33" s="202">
        <v>8.2430000000000003E-3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outlineLevel="3" x14ac:dyDescent="0.2">
      <c r="A34" s="81" t="s">
        <v>87</v>
      </c>
      <c r="B34" s="129">
        <v>473081.00455999997</v>
      </c>
      <c r="C34" s="129">
        <v>10835440.23215</v>
      </c>
      <c r="D34" s="202">
        <v>6.8219999999999999E-3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outlineLevel="3" x14ac:dyDescent="0.2">
      <c r="A35" s="81" t="s">
        <v>123</v>
      </c>
      <c r="B35" s="129">
        <v>5194594.5776300002</v>
      </c>
      <c r="C35" s="129">
        <v>118976916.28715</v>
      </c>
      <c r="D35" s="202">
        <v>7.4912000000000006E-2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outlineLevel="3" x14ac:dyDescent="0.2">
      <c r="A36" s="81" t="s">
        <v>136</v>
      </c>
      <c r="B36" s="129">
        <v>5499166.0230999999</v>
      </c>
      <c r="C36" s="129">
        <v>125952816.10559</v>
      </c>
      <c r="D36" s="202">
        <v>7.9303999999999999E-2</v>
      </c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outlineLevel="3" x14ac:dyDescent="0.2">
      <c r="A37" s="81" t="s">
        <v>131</v>
      </c>
      <c r="B37" s="129">
        <v>667.91250000000002</v>
      </c>
      <c r="C37" s="129">
        <v>15297.857889999999</v>
      </c>
      <c r="D37" s="202">
        <v>1.0000000000000001E-5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ht="14.25" outlineLevel="2" x14ac:dyDescent="0.25">
      <c r="A38" s="42" t="s">
        <v>43</v>
      </c>
      <c r="B38" s="13">
        <f t="shared" ref="B38:C38" si="3">SUM(B$39:B$43)</f>
        <v>1378583.2132099997</v>
      </c>
      <c r="C38" s="13">
        <f t="shared" si="3"/>
        <v>31575049.23652</v>
      </c>
      <c r="D38" s="83">
        <v>1.9880999999999999E-2</v>
      </c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outlineLevel="3" x14ac:dyDescent="0.2">
      <c r="A39" s="81" t="s">
        <v>26</v>
      </c>
      <c r="B39" s="129">
        <v>303379.3639</v>
      </c>
      <c r="C39" s="129">
        <v>6948596.4000000004</v>
      </c>
      <c r="D39" s="202">
        <v>4.3750000000000004E-3</v>
      </c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outlineLevel="3" x14ac:dyDescent="0.2">
      <c r="A40" s="81" t="s">
        <v>51</v>
      </c>
      <c r="B40" s="129">
        <v>226251.00357</v>
      </c>
      <c r="C40" s="129">
        <v>5182049.5920000002</v>
      </c>
      <c r="D40" s="202">
        <v>3.2629999999999998E-3</v>
      </c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outlineLevel="3" x14ac:dyDescent="0.2">
      <c r="A41" s="81" t="s">
        <v>116</v>
      </c>
      <c r="B41" s="129">
        <v>605855.86</v>
      </c>
      <c r="C41" s="129">
        <v>13876513.5296</v>
      </c>
      <c r="D41" s="202">
        <v>8.737E-3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outlineLevel="3" x14ac:dyDescent="0.2">
      <c r="A42" s="81" t="s">
        <v>126</v>
      </c>
      <c r="B42" s="129">
        <v>10446.90459</v>
      </c>
      <c r="C42" s="129">
        <v>239275.74601999999</v>
      </c>
      <c r="D42" s="202">
        <v>1.5100000000000001E-4</v>
      </c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outlineLevel="3" x14ac:dyDescent="0.2">
      <c r="A43" s="81" t="s">
        <v>25</v>
      </c>
      <c r="B43" s="129">
        <v>232650.08115000001</v>
      </c>
      <c r="C43" s="129">
        <v>5328613.9688999997</v>
      </c>
      <c r="D43" s="202">
        <v>3.3549999999999999E-3</v>
      </c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ht="28.5" outlineLevel="2" x14ac:dyDescent="0.25">
      <c r="A44" s="271" t="s">
        <v>191</v>
      </c>
      <c r="B44" s="13">
        <f t="shared" ref="B44:C44" si="4">SUM(B$45:B$45)</f>
        <v>55.884219999999999</v>
      </c>
      <c r="C44" s="13">
        <f t="shared" si="4"/>
        <v>1279.97126</v>
      </c>
      <c r="D44" s="83">
        <v>9.9999999999999995E-7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outlineLevel="3" x14ac:dyDescent="0.2">
      <c r="A45" s="81" t="s">
        <v>169</v>
      </c>
      <c r="B45" s="129">
        <v>55.884219999999999</v>
      </c>
      <c r="C45" s="129">
        <v>1279.97126</v>
      </c>
      <c r="D45" s="202">
        <v>9.9999999999999995E-7</v>
      </c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ht="14.25" outlineLevel="2" x14ac:dyDescent="0.25">
      <c r="A46" s="42" t="s">
        <v>55</v>
      </c>
      <c r="B46" s="13">
        <f t="shared" ref="B46:C46" si="5">SUM(B$47:B$55)</f>
        <v>18205800.01035</v>
      </c>
      <c r="C46" s="13">
        <f t="shared" si="5"/>
        <v>416985370.35000002</v>
      </c>
      <c r="D46" s="83">
        <v>0.262548</v>
      </c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outlineLevel="3" x14ac:dyDescent="0.2">
      <c r="A47" s="81" t="s">
        <v>36</v>
      </c>
      <c r="B47" s="129">
        <v>655800.01035</v>
      </c>
      <c r="C47" s="129">
        <v>15020433.6</v>
      </c>
      <c r="D47" s="202">
        <v>9.4570000000000001E-3</v>
      </c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outlineLevel="3" x14ac:dyDescent="0.2">
      <c r="A48" s="81" t="s">
        <v>64</v>
      </c>
      <c r="B48" s="129">
        <v>1000000</v>
      </c>
      <c r="C48" s="129">
        <v>22903985</v>
      </c>
      <c r="D48" s="202">
        <v>1.4421E-2</v>
      </c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1:17" outlineLevel="3" x14ac:dyDescent="0.2">
      <c r="A49" s="81" t="s">
        <v>94</v>
      </c>
      <c r="B49" s="129">
        <v>700000</v>
      </c>
      <c r="C49" s="129">
        <v>16032789.5</v>
      </c>
      <c r="D49" s="202">
        <v>1.0095E-2</v>
      </c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1:17" outlineLevel="3" x14ac:dyDescent="0.2">
      <c r="A50" s="81" t="s">
        <v>15</v>
      </c>
      <c r="B50" s="129">
        <v>2000000</v>
      </c>
      <c r="C50" s="129">
        <v>45807970</v>
      </c>
      <c r="D50" s="202">
        <v>2.8842E-2</v>
      </c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1:17" outlineLevel="3" x14ac:dyDescent="0.2">
      <c r="A51" s="81" t="s">
        <v>54</v>
      </c>
      <c r="B51" s="129">
        <v>2750000</v>
      </c>
      <c r="C51" s="129">
        <v>62985958.75</v>
      </c>
      <c r="D51" s="202">
        <v>3.9657999999999999E-2</v>
      </c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1:17" outlineLevel="3" x14ac:dyDescent="0.2">
      <c r="A52" s="81" t="s">
        <v>81</v>
      </c>
      <c r="B52" s="129">
        <v>4850000</v>
      </c>
      <c r="C52" s="129">
        <v>111084327.25</v>
      </c>
      <c r="D52" s="202">
        <v>6.9943000000000005E-2</v>
      </c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1:17" outlineLevel="3" x14ac:dyDescent="0.2">
      <c r="A53" s="81" t="s">
        <v>111</v>
      </c>
      <c r="B53" s="129">
        <v>4250000</v>
      </c>
      <c r="C53" s="129">
        <v>97341936.25</v>
      </c>
      <c r="D53" s="202">
        <v>6.1289999999999997E-2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1:17" outlineLevel="3" x14ac:dyDescent="0.2">
      <c r="A54" s="81" t="s">
        <v>153</v>
      </c>
      <c r="B54" s="129">
        <v>1000000</v>
      </c>
      <c r="C54" s="129">
        <v>22903985</v>
      </c>
      <c r="D54" s="202">
        <v>1.4421E-2</v>
      </c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1:17" outlineLevel="3" x14ac:dyDescent="0.2">
      <c r="A55" s="81" t="s">
        <v>177</v>
      </c>
      <c r="B55" s="129">
        <v>1000000</v>
      </c>
      <c r="C55" s="129">
        <v>22903985</v>
      </c>
      <c r="D55" s="202">
        <v>1.4421E-2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1:17" ht="14.25" outlineLevel="2" x14ac:dyDescent="0.25">
      <c r="A56" s="42" t="s">
        <v>162</v>
      </c>
      <c r="B56" s="13">
        <f t="shared" ref="B56:C56" si="6">SUM(B$57:B$57)</f>
        <v>1715361.6932600001</v>
      </c>
      <c r="C56" s="13">
        <f t="shared" si="6"/>
        <v>39288618.491999999</v>
      </c>
      <c r="D56" s="83">
        <v>2.4738E-2</v>
      </c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1:17" outlineLevel="3" x14ac:dyDescent="0.2">
      <c r="A57" s="81" t="s">
        <v>136</v>
      </c>
      <c r="B57" s="129">
        <v>1715361.6932600001</v>
      </c>
      <c r="C57" s="129">
        <v>39288618.491999999</v>
      </c>
      <c r="D57" s="202">
        <v>2.4738E-2</v>
      </c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1:17" ht="15" x14ac:dyDescent="0.25">
      <c r="A58" s="103" t="s">
        <v>14</v>
      </c>
      <c r="B58" s="243">
        <f t="shared" ref="B58:D58" si="7">B$59+B$74</f>
        <v>12044384.844319999</v>
      </c>
      <c r="C58" s="243">
        <f t="shared" si="7"/>
        <v>275864409.80861998</v>
      </c>
      <c r="D58" s="122">
        <f t="shared" si="7"/>
        <v>0.17369399999999999</v>
      </c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1:17" ht="15" outlineLevel="1" x14ac:dyDescent="0.25">
      <c r="A59" s="162" t="s">
        <v>49</v>
      </c>
      <c r="B59" s="109">
        <f t="shared" ref="B59:D59" si="8">B$60+B$68+B$72</f>
        <v>1111573.1566099999</v>
      </c>
      <c r="C59" s="109">
        <f t="shared" si="8"/>
        <v>25459454.905540001</v>
      </c>
      <c r="D59" s="174">
        <f t="shared" si="8"/>
        <v>1.6031E-2</v>
      </c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1:17" ht="14.25" outlineLevel="2" x14ac:dyDescent="0.25">
      <c r="A60" s="42" t="s">
        <v>173</v>
      </c>
      <c r="B60" s="13">
        <f t="shared" ref="B60:C60" si="9">SUM(B$61:B$67)</f>
        <v>890675.20781000005</v>
      </c>
      <c r="C60" s="13">
        <f t="shared" si="9"/>
        <v>20400011.600000001</v>
      </c>
      <c r="D60" s="83">
        <v>1.2845000000000001E-2</v>
      </c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17" outlineLevel="3" x14ac:dyDescent="0.2">
      <c r="A61" s="81" t="s">
        <v>104</v>
      </c>
      <c r="B61" s="129">
        <v>0.50646000000000002</v>
      </c>
      <c r="C61" s="129">
        <v>11.6</v>
      </c>
      <c r="D61" s="202">
        <v>0</v>
      </c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1:17" outlineLevel="3" x14ac:dyDescent="0.2">
      <c r="A62" s="81" t="s">
        <v>70</v>
      </c>
      <c r="B62" s="129">
        <v>43660.524579999998</v>
      </c>
      <c r="C62" s="129">
        <v>1000000</v>
      </c>
      <c r="D62" s="202">
        <v>6.3000000000000003E-4</v>
      </c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1:17" outlineLevel="3" x14ac:dyDescent="0.2">
      <c r="A63" s="81" t="s">
        <v>97</v>
      </c>
      <c r="B63" s="129">
        <v>130981.57374000001</v>
      </c>
      <c r="C63" s="129">
        <v>3000000</v>
      </c>
      <c r="D63" s="202">
        <v>1.8890000000000001E-3</v>
      </c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1:17" outlineLevel="3" x14ac:dyDescent="0.2">
      <c r="A64" s="81" t="s">
        <v>1</v>
      </c>
      <c r="B64" s="129">
        <v>139713.67864</v>
      </c>
      <c r="C64" s="129">
        <v>3200000</v>
      </c>
      <c r="D64" s="202">
        <v>2.0149999999999999E-3</v>
      </c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1:17" outlineLevel="3" x14ac:dyDescent="0.2">
      <c r="A65" s="81" t="s">
        <v>140</v>
      </c>
      <c r="B65" s="129">
        <v>209570.51796</v>
      </c>
      <c r="C65" s="129">
        <v>4800000</v>
      </c>
      <c r="D65" s="202">
        <v>3.0219999999999999E-3</v>
      </c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1:17" outlineLevel="3" x14ac:dyDescent="0.2">
      <c r="A66" s="81" t="s">
        <v>93</v>
      </c>
      <c r="B66" s="129">
        <v>185557.22944</v>
      </c>
      <c r="C66" s="129">
        <v>4250000</v>
      </c>
      <c r="D66" s="202">
        <v>2.676E-3</v>
      </c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1:17" outlineLevel="3" x14ac:dyDescent="0.2">
      <c r="A67" s="81" t="s">
        <v>0</v>
      </c>
      <c r="B67" s="129">
        <v>181191.17699000001</v>
      </c>
      <c r="C67" s="129">
        <v>4150000</v>
      </c>
      <c r="D67" s="202">
        <v>2.6129999999999999E-3</v>
      </c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1:17" ht="14.25" outlineLevel="2" x14ac:dyDescent="0.25">
      <c r="A68" s="42" t="s">
        <v>109</v>
      </c>
      <c r="B68" s="13">
        <f t="shared" ref="B68:C68" si="10">SUM(B$69:B$71)</f>
        <v>220856.26827999999</v>
      </c>
      <c r="C68" s="13">
        <f t="shared" si="10"/>
        <v>5058488.6555400006</v>
      </c>
      <c r="D68" s="83">
        <v>3.1849999999999999E-3</v>
      </c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1:17" outlineLevel="3" x14ac:dyDescent="0.2">
      <c r="A69" s="81" t="s">
        <v>48</v>
      </c>
      <c r="B69" s="129">
        <v>45843.550810000001</v>
      </c>
      <c r="C69" s="129">
        <v>1050000</v>
      </c>
      <c r="D69" s="202">
        <v>6.6100000000000002E-4</v>
      </c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outlineLevel="3" x14ac:dyDescent="0.2">
      <c r="A70" s="81" t="s">
        <v>117</v>
      </c>
      <c r="B70" s="129">
        <v>168523.61361</v>
      </c>
      <c r="C70" s="129">
        <v>3859862.3181500002</v>
      </c>
      <c r="D70" s="202">
        <v>2.4299999999999999E-3</v>
      </c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1:17" outlineLevel="3" x14ac:dyDescent="0.2">
      <c r="A71" s="81" t="s">
        <v>86</v>
      </c>
      <c r="B71" s="129">
        <v>6489.1038600000002</v>
      </c>
      <c r="C71" s="129">
        <v>148626.33739</v>
      </c>
      <c r="D71" s="202">
        <v>9.3999999999999994E-5</v>
      </c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1:17" ht="14.25" outlineLevel="2" x14ac:dyDescent="0.25">
      <c r="A72" s="42" t="s">
        <v>127</v>
      </c>
      <c r="B72" s="13">
        <f t="shared" ref="B72:C72" si="11">SUM(B$73:B$73)</f>
        <v>41.680520000000001</v>
      </c>
      <c r="C72" s="13">
        <f t="shared" si="11"/>
        <v>954.65</v>
      </c>
      <c r="D72" s="83">
        <v>9.9999999999999995E-7</v>
      </c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1:17" outlineLevel="3" x14ac:dyDescent="0.2">
      <c r="A73" s="81" t="s">
        <v>66</v>
      </c>
      <c r="B73" s="129">
        <v>41.680520000000001</v>
      </c>
      <c r="C73" s="129">
        <v>954.65</v>
      </c>
      <c r="D73" s="202">
        <v>9.9999999999999995E-7</v>
      </c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1:17" ht="15" outlineLevel="1" x14ac:dyDescent="0.25">
      <c r="A74" s="162" t="s">
        <v>60</v>
      </c>
      <c r="B74" s="109">
        <f t="shared" ref="B74:D74" si="12">B$75+B$80+B$82+B$92+B$95</f>
        <v>10932811.68771</v>
      </c>
      <c r="C74" s="109">
        <f t="shared" si="12"/>
        <v>250404954.90307999</v>
      </c>
      <c r="D74" s="174">
        <f t="shared" si="12"/>
        <v>0.157663</v>
      </c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1:17" ht="14.25" outlineLevel="2" x14ac:dyDescent="0.25">
      <c r="A75" s="42" t="s">
        <v>160</v>
      </c>
      <c r="B75" s="13">
        <f t="shared" ref="B75:C75" si="13">SUM(B$76:B$79)</f>
        <v>5920307.7121000001</v>
      </c>
      <c r="C75" s="13">
        <f t="shared" si="13"/>
        <v>135598639.03342</v>
      </c>
      <c r="D75" s="83">
        <v>8.5376999999999995E-2</v>
      </c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1:17" outlineLevel="3" x14ac:dyDescent="0.2">
      <c r="A76" s="81" t="s">
        <v>61</v>
      </c>
      <c r="B76" s="129">
        <v>19029.970170000001</v>
      </c>
      <c r="C76" s="129">
        <v>435862.15127999999</v>
      </c>
      <c r="D76" s="202">
        <v>2.7399999999999999E-4</v>
      </c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1:17" outlineLevel="3" x14ac:dyDescent="0.2">
      <c r="A77" s="81" t="s">
        <v>53</v>
      </c>
      <c r="B77" s="129">
        <v>83979.222680000006</v>
      </c>
      <c r="C77" s="129">
        <v>1923458.8565700001</v>
      </c>
      <c r="D77" s="202">
        <v>1.2110000000000001E-3</v>
      </c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1:17" outlineLevel="3" x14ac:dyDescent="0.2">
      <c r="A78" s="81" t="s">
        <v>123</v>
      </c>
      <c r="B78" s="129">
        <v>384847.21477999998</v>
      </c>
      <c r="C78" s="129">
        <v>8814534.8346200008</v>
      </c>
      <c r="D78" s="202">
        <v>5.5500000000000002E-3</v>
      </c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1:17" outlineLevel="3" x14ac:dyDescent="0.2">
      <c r="A79" s="81" t="s">
        <v>136</v>
      </c>
      <c r="B79" s="129">
        <v>5432451.3044699999</v>
      </c>
      <c r="C79" s="129">
        <v>124424783.19095001</v>
      </c>
      <c r="D79" s="202">
        <v>7.8341999999999995E-2</v>
      </c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1:17" ht="14.25" outlineLevel="2" x14ac:dyDescent="0.25">
      <c r="A80" s="42" t="s">
        <v>43</v>
      </c>
      <c r="B80" s="13">
        <f t="shared" ref="B80:C80" si="14">SUM(B$81:B$81)</f>
        <v>194955.70663999999</v>
      </c>
      <c r="C80" s="13">
        <f t="shared" si="14"/>
        <v>4465262.5805500001</v>
      </c>
      <c r="D80" s="83">
        <v>2.8110000000000001E-3</v>
      </c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1:17" outlineLevel="3" x14ac:dyDescent="0.2">
      <c r="A81" s="81" t="s">
        <v>26</v>
      </c>
      <c r="B81" s="129">
        <v>194955.70663999999</v>
      </c>
      <c r="C81" s="129">
        <v>4465262.5805500001</v>
      </c>
      <c r="D81" s="202">
        <v>2.8110000000000001E-3</v>
      </c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28.5" outlineLevel="2" x14ac:dyDescent="0.25">
      <c r="A82" s="271" t="s">
        <v>191</v>
      </c>
      <c r="B82" s="13">
        <f t="shared" ref="B82:C82" si="15">SUM(B$83:B$91)</f>
        <v>2895782.0633200002</v>
      </c>
      <c r="C82" s="13">
        <f t="shared" si="15"/>
        <v>66324948.941429995</v>
      </c>
      <c r="D82" s="83">
        <v>4.1759999999999999E-2</v>
      </c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1:17" outlineLevel="3" x14ac:dyDescent="0.2">
      <c r="A83" s="81" t="s">
        <v>145</v>
      </c>
      <c r="B83" s="129">
        <v>40788.812919999997</v>
      </c>
      <c r="C83" s="129">
        <v>934226.35922999994</v>
      </c>
      <c r="D83" s="202">
        <v>5.8799999999999998E-4</v>
      </c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1:17" outlineLevel="3" x14ac:dyDescent="0.2">
      <c r="A84" s="81" t="s">
        <v>100</v>
      </c>
      <c r="B84" s="129">
        <v>100800</v>
      </c>
      <c r="C84" s="129">
        <v>2308721.6880000001</v>
      </c>
      <c r="D84" s="202">
        <v>1.454E-3</v>
      </c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1:17" outlineLevel="3" x14ac:dyDescent="0.2">
      <c r="A85" s="81" t="s">
        <v>121</v>
      </c>
      <c r="B85" s="129">
        <v>46424.321960000001</v>
      </c>
      <c r="C85" s="129">
        <v>1063301.9737499999</v>
      </c>
      <c r="D85" s="202">
        <v>6.69E-4</v>
      </c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1:17" outlineLevel="3" x14ac:dyDescent="0.2">
      <c r="A86" s="81" t="s">
        <v>112</v>
      </c>
      <c r="B86" s="129">
        <v>36733.337</v>
      </c>
      <c r="C86" s="129">
        <v>841339.79964999994</v>
      </c>
      <c r="D86" s="202">
        <v>5.2999999999999998E-4</v>
      </c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1:17" outlineLevel="3" x14ac:dyDescent="0.2">
      <c r="A87" s="81" t="s">
        <v>103</v>
      </c>
      <c r="B87" s="129">
        <v>500000</v>
      </c>
      <c r="C87" s="129">
        <v>11451992.5</v>
      </c>
      <c r="D87" s="202">
        <v>7.2110000000000004E-3</v>
      </c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1:17" outlineLevel="3" x14ac:dyDescent="0.2">
      <c r="A88" s="81" t="s">
        <v>138</v>
      </c>
      <c r="B88" s="129">
        <v>72080</v>
      </c>
      <c r="C88" s="129">
        <v>1650919.2387999999</v>
      </c>
      <c r="D88" s="202">
        <v>1.039E-3</v>
      </c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1:17" outlineLevel="3" x14ac:dyDescent="0.2">
      <c r="A89" s="81" t="s">
        <v>115</v>
      </c>
      <c r="B89" s="129">
        <v>1552123.895</v>
      </c>
      <c r="C89" s="129">
        <v>35549822.409220003</v>
      </c>
      <c r="D89" s="202">
        <v>2.2383E-2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1:17" outlineLevel="3" x14ac:dyDescent="0.2">
      <c r="A90" s="81" t="s">
        <v>96</v>
      </c>
      <c r="B90" s="129">
        <v>179403.125</v>
      </c>
      <c r="C90" s="129">
        <v>4109046.4839499998</v>
      </c>
      <c r="D90" s="202">
        <v>2.5869999999999999E-3</v>
      </c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1:17" outlineLevel="3" x14ac:dyDescent="0.2">
      <c r="A91" s="81" t="s">
        <v>98</v>
      </c>
      <c r="B91" s="129">
        <v>367428.57144000003</v>
      </c>
      <c r="C91" s="129">
        <v>8415578.4888300002</v>
      </c>
      <c r="D91" s="202">
        <v>5.2989999999999999E-3</v>
      </c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1:17" ht="14.25" outlineLevel="2" x14ac:dyDescent="0.25">
      <c r="A92" s="42" t="s">
        <v>55</v>
      </c>
      <c r="B92" s="13">
        <f t="shared" ref="B92:C92" si="16">SUM(B$93:B$94)</f>
        <v>1808000</v>
      </c>
      <c r="C92" s="13">
        <f t="shared" si="16"/>
        <v>41410404.879999995</v>
      </c>
      <c r="D92" s="83">
        <v>2.6074E-2</v>
      </c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1:17" outlineLevel="3" x14ac:dyDescent="0.2">
      <c r="A93" s="81" t="s">
        <v>37</v>
      </c>
      <c r="B93" s="129">
        <v>550000</v>
      </c>
      <c r="C93" s="129">
        <v>12597191.75</v>
      </c>
      <c r="D93" s="202">
        <v>7.9319999999999998E-3</v>
      </c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1:17" outlineLevel="3" x14ac:dyDescent="0.2">
      <c r="A94" s="81" t="s">
        <v>130</v>
      </c>
      <c r="B94" s="129">
        <v>1258000</v>
      </c>
      <c r="C94" s="129">
        <v>28813213.129999999</v>
      </c>
      <c r="D94" s="202">
        <v>1.8141999999999998E-2</v>
      </c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1:17" ht="14.25" outlineLevel="2" x14ac:dyDescent="0.25">
      <c r="A95" s="42" t="s">
        <v>162</v>
      </c>
      <c r="B95" s="13">
        <f t="shared" ref="B95:C95" si="17">SUM(B$96:B$96)</f>
        <v>113766.20565</v>
      </c>
      <c r="C95" s="13">
        <f t="shared" si="17"/>
        <v>2605699.4676799998</v>
      </c>
      <c r="D95" s="83">
        <v>1.6410000000000001E-3</v>
      </c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1:17" outlineLevel="3" x14ac:dyDescent="0.2">
      <c r="A96" s="81" t="s">
        <v>136</v>
      </c>
      <c r="B96" s="129">
        <v>113766.20565</v>
      </c>
      <c r="C96" s="129">
        <v>2605699.4676799998</v>
      </c>
      <c r="D96" s="202">
        <v>1.6410000000000001E-3</v>
      </c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</sheetData>
  <mergeCells count="2">
    <mergeCell ref="A2:D2"/>
    <mergeCell ref="A3:D3"/>
  </mergeCell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A8" sqref="A8"/>
    </sheetView>
  </sheetViews>
  <sheetFormatPr defaultRowHeight="12.75" x14ac:dyDescent="0.2"/>
  <cols>
    <col min="1" max="1" width="56.7109375" style="169" bestFit="1" customWidth="1"/>
    <col min="2" max="2" width="13.85546875" style="149" bestFit="1" customWidth="1"/>
    <col min="3" max="3" width="14.7109375" style="149" bestFit="1" customWidth="1"/>
    <col min="4" max="4" width="17.42578125" style="149" bestFit="1" customWidth="1"/>
    <col min="5" max="5" width="15.42578125" style="149" bestFit="1" customWidth="1"/>
    <col min="6" max="6" width="16.28515625" style="169" hidden="1" customWidth="1"/>
    <col min="7" max="7" width="3.5703125" style="169" hidden="1" customWidth="1"/>
    <col min="8" max="8" width="2.28515625" style="169" hidden="1" customWidth="1"/>
    <col min="9" max="9" width="3.5703125" style="128" customWidth="1"/>
    <col min="10" max="10" width="2.42578125" style="128" customWidth="1"/>
    <col min="11" max="16384" width="9.140625" style="169"/>
  </cols>
  <sheetData>
    <row r="3" spans="1:20" ht="18.75" x14ac:dyDescent="0.3">
      <c r="A3" s="2" t="s">
        <v>142</v>
      </c>
      <c r="B3" s="2"/>
      <c r="C3" s="2"/>
      <c r="D3" s="2"/>
      <c r="E3" s="2"/>
      <c r="F3" s="230"/>
      <c r="G3" s="230"/>
      <c r="H3" s="230"/>
    </row>
    <row r="4" spans="1:20" ht="15.75" customHeight="1" x14ac:dyDescent="0.3">
      <c r="A4" s="269" t="str">
        <f>" за станом на " &amp; TEXT(DREPORTDATE,"dd.MM.yyyy")</f>
        <v xml:space="preserve"> за станом на 31.10.2015</v>
      </c>
      <c r="B4" s="3"/>
      <c r="C4" s="3"/>
      <c r="D4" s="3"/>
      <c r="E4" s="3"/>
      <c r="F4" s="3"/>
      <c r="G4" s="3"/>
      <c r="H4" s="3"/>
      <c r="I4" s="135"/>
      <c r="J4" s="13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1:20" ht="18.75" x14ac:dyDescent="0.3">
      <c r="A5" s="2" t="s">
        <v>23</v>
      </c>
      <c r="B5" s="2"/>
      <c r="C5" s="2"/>
      <c r="D5" s="2"/>
      <c r="E5" s="2"/>
      <c r="F5" s="230"/>
      <c r="G5" s="230"/>
      <c r="H5" s="230"/>
    </row>
    <row r="6" spans="1:20" x14ac:dyDescent="0.2">
      <c r="B6" s="173"/>
      <c r="C6" s="173"/>
      <c r="D6" s="173"/>
      <c r="E6" s="173"/>
      <c r="F6" s="185"/>
      <c r="G6" s="185"/>
      <c r="H6" s="185"/>
      <c r="I6" s="135"/>
      <c r="J6" s="135"/>
      <c r="K6" s="185"/>
      <c r="L6" s="185"/>
      <c r="M6" s="185"/>
      <c r="N6" s="185"/>
      <c r="O6" s="185"/>
      <c r="P6" s="185"/>
      <c r="Q6" s="185"/>
      <c r="R6" s="185"/>
    </row>
    <row r="7" spans="1:20" s="134" customFormat="1" x14ac:dyDescent="0.2">
      <c r="B7" s="125"/>
      <c r="C7" s="125"/>
      <c r="D7" s="125"/>
      <c r="E7" s="125"/>
      <c r="I7" s="10"/>
      <c r="J7" s="10"/>
    </row>
    <row r="8" spans="1:20" s="65" customFormat="1" ht="35.25" customHeight="1" x14ac:dyDescent="0.2">
      <c r="A8" s="157" t="s">
        <v>165</v>
      </c>
      <c r="B8" s="211" t="s">
        <v>9</v>
      </c>
      <c r="C8" s="211" t="s">
        <v>132</v>
      </c>
      <c r="D8" s="211" t="s">
        <v>16</v>
      </c>
      <c r="E8" s="211" t="s">
        <v>114</v>
      </c>
      <c r="F8" s="51" t="s">
        <v>90</v>
      </c>
      <c r="G8" s="51" t="s">
        <v>58</v>
      </c>
      <c r="H8" s="51" t="s">
        <v>56</v>
      </c>
      <c r="I8" s="64"/>
      <c r="J8" s="64"/>
    </row>
    <row r="9" spans="1:20" s="244" customFormat="1" ht="15.75" x14ac:dyDescent="0.2">
      <c r="A9" s="246" t="s">
        <v>142</v>
      </c>
      <c r="B9" s="247">
        <v>38.069000000000003</v>
      </c>
      <c r="C9" s="247">
        <v>10.49</v>
      </c>
      <c r="D9" s="247">
        <v>7.35</v>
      </c>
      <c r="E9" s="247">
        <v>1588217818.96</v>
      </c>
      <c r="F9" s="248">
        <v>0</v>
      </c>
      <c r="G9" s="248">
        <v>0</v>
      </c>
      <c r="H9" s="248">
        <v>3</v>
      </c>
      <c r="I9" s="135" t="str">
        <f t="shared" ref="I9:I53" si="0">IF(A9="","",A9 &amp; "; " &amp;B9 &amp; "%; "&amp;C9 &amp;"р.")</f>
        <v>Державний та гарантований державою борг України; 38,069%; 10,49р.</v>
      </c>
      <c r="J9" s="50">
        <f t="shared" ref="J9:J61" si="1">E9</f>
        <v>1588217818.96</v>
      </c>
    </row>
    <row r="10" spans="1:20" ht="15.75" x14ac:dyDescent="0.25">
      <c r="A10" s="70" t="s">
        <v>24</v>
      </c>
      <c r="B10" s="56">
        <v>40.280999999999999</v>
      </c>
      <c r="C10" s="56">
        <v>10.39</v>
      </c>
      <c r="D10" s="56">
        <v>7.13</v>
      </c>
      <c r="E10" s="56">
        <v>1312353409.1500001</v>
      </c>
      <c r="F10" s="70">
        <v>0</v>
      </c>
      <c r="G10" s="70">
        <v>0</v>
      </c>
      <c r="H10" s="70">
        <v>2</v>
      </c>
      <c r="I10" s="135" t="str">
        <f t="shared" si="0"/>
        <v xml:space="preserve">    Державний борг; 40,281%; 10,39р.</v>
      </c>
      <c r="J10" s="50">
        <f t="shared" si="1"/>
        <v>1312353409.1500001</v>
      </c>
      <c r="K10" s="185"/>
      <c r="L10" s="185"/>
      <c r="M10" s="185"/>
      <c r="N10" s="185"/>
      <c r="O10" s="185"/>
      <c r="P10" s="185"/>
      <c r="Q10" s="185"/>
      <c r="R10" s="185"/>
    </row>
    <row r="11" spans="1:20" ht="15.75" x14ac:dyDescent="0.25">
      <c r="A11" s="104" t="s">
        <v>75</v>
      </c>
      <c r="B11" s="88">
        <v>99.447999999999993</v>
      </c>
      <c r="C11" s="88">
        <v>6.72</v>
      </c>
      <c r="D11" s="88">
        <v>4.43</v>
      </c>
      <c r="E11" s="88">
        <v>500306261.66000003</v>
      </c>
      <c r="F11" s="70">
        <v>1</v>
      </c>
      <c r="G11" s="70">
        <v>0</v>
      </c>
      <c r="H11" s="70">
        <v>0</v>
      </c>
      <c r="I11" s="135" t="str">
        <f t="shared" si="0"/>
        <v xml:space="preserve">      Державний внутрішній борг; 99,448%; 6,72р.</v>
      </c>
      <c r="J11" s="50">
        <f t="shared" si="1"/>
        <v>500306261.66000003</v>
      </c>
      <c r="K11" s="185"/>
      <c r="L11" s="185"/>
      <c r="M11" s="185"/>
      <c r="N11" s="185"/>
      <c r="O11" s="185"/>
      <c r="P11" s="185"/>
      <c r="Q11" s="185"/>
      <c r="R11" s="185"/>
    </row>
    <row r="12" spans="1:20" ht="15.75" x14ac:dyDescent="0.25">
      <c r="A12" s="70" t="s">
        <v>137</v>
      </c>
      <c r="B12" s="56">
        <v>99.956000000000003</v>
      </c>
      <c r="C12" s="56">
        <v>6.57</v>
      </c>
      <c r="D12" s="56">
        <v>4.34</v>
      </c>
      <c r="E12" s="56">
        <v>497628148.07999998</v>
      </c>
      <c r="F12" s="70">
        <v>0</v>
      </c>
      <c r="G12" s="70">
        <v>0</v>
      </c>
      <c r="H12" s="70">
        <v>0</v>
      </c>
      <c r="I12" s="135" t="str">
        <f t="shared" si="0"/>
        <v xml:space="preserve">         в т.ч. ОВДП; 99,956%; 6,57р.</v>
      </c>
      <c r="J12" s="50">
        <f t="shared" si="1"/>
        <v>497628148.07999998</v>
      </c>
      <c r="K12" s="185"/>
      <c r="L12" s="185"/>
      <c r="M12" s="185"/>
      <c r="N12" s="185"/>
      <c r="O12" s="185"/>
      <c r="P12" s="185"/>
      <c r="Q12" s="185"/>
      <c r="R12" s="185"/>
    </row>
    <row r="13" spans="1:20" ht="15.75" x14ac:dyDescent="0.25">
      <c r="A13" s="70" t="s">
        <v>147</v>
      </c>
      <c r="B13" s="56">
        <v>0</v>
      </c>
      <c r="C13" s="56">
        <v>0</v>
      </c>
      <c r="D13" s="56">
        <v>0</v>
      </c>
      <c r="E13" s="56">
        <v>0</v>
      </c>
      <c r="F13" s="70">
        <v>0</v>
      </c>
      <c r="G13" s="70">
        <v>1</v>
      </c>
      <c r="H13" s="70">
        <v>0</v>
      </c>
      <c r="I13" s="135" t="str">
        <f t="shared" si="0"/>
        <v xml:space="preserve">            ОВДП (1 - місячні); 0%; 0р.</v>
      </c>
      <c r="J13" s="50">
        <f t="shared" si="1"/>
        <v>0</v>
      </c>
      <c r="K13" s="185"/>
      <c r="L13" s="185"/>
      <c r="M13" s="185"/>
      <c r="N13" s="185"/>
      <c r="O13" s="185"/>
      <c r="P13" s="185"/>
      <c r="Q13" s="185"/>
      <c r="R13" s="185"/>
    </row>
    <row r="14" spans="1:20" ht="15.75" x14ac:dyDescent="0.25">
      <c r="A14" s="70" t="s">
        <v>184</v>
      </c>
      <c r="B14" s="56">
        <v>22.501000000000001</v>
      </c>
      <c r="C14" s="56">
        <v>9.94</v>
      </c>
      <c r="D14" s="56">
        <v>7.82</v>
      </c>
      <c r="E14" s="56">
        <v>58128463</v>
      </c>
      <c r="F14" s="70">
        <v>0</v>
      </c>
      <c r="G14" s="70">
        <v>1</v>
      </c>
      <c r="H14" s="70">
        <v>0</v>
      </c>
      <c r="I14" s="135" t="str">
        <f t="shared" si="0"/>
        <v xml:space="preserve">            ОВДП (10 - річні); 22,501%; 9,94р.</v>
      </c>
      <c r="J14" s="50">
        <f t="shared" si="1"/>
        <v>58128463</v>
      </c>
      <c r="K14" s="185"/>
      <c r="L14" s="185"/>
      <c r="M14" s="185"/>
      <c r="N14" s="185"/>
      <c r="O14" s="185"/>
      <c r="P14" s="185"/>
      <c r="Q14" s="185"/>
      <c r="R14" s="185"/>
    </row>
    <row r="15" spans="1:20" ht="15.75" x14ac:dyDescent="0.25">
      <c r="A15" s="70" t="s">
        <v>39</v>
      </c>
      <c r="B15" s="56">
        <v>11.295</v>
      </c>
      <c r="C15" s="56">
        <v>11.44</v>
      </c>
      <c r="D15" s="56">
        <v>10.31</v>
      </c>
      <c r="E15" s="56">
        <v>24382981</v>
      </c>
      <c r="F15" s="70">
        <v>0</v>
      </c>
      <c r="G15" s="70">
        <v>1</v>
      </c>
      <c r="H15" s="70">
        <v>0</v>
      </c>
      <c r="I15" s="135" t="str">
        <f t="shared" si="0"/>
        <v xml:space="preserve">            ОВДП (11 - річні); 11,295%; 11,44р.</v>
      </c>
      <c r="J15" s="50">
        <f t="shared" si="1"/>
        <v>24382981</v>
      </c>
      <c r="K15" s="185"/>
      <c r="L15" s="185"/>
      <c r="M15" s="185"/>
      <c r="N15" s="185"/>
      <c r="O15" s="185"/>
      <c r="P15" s="185"/>
      <c r="Q15" s="185"/>
      <c r="R15" s="185"/>
    </row>
    <row r="16" spans="1:20" ht="15.75" x14ac:dyDescent="0.25">
      <c r="A16" s="70" t="s">
        <v>159</v>
      </c>
      <c r="B16" s="56">
        <v>8.8089999999999993</v>
      </c>
      <c r="C16" s="56">
        <v>1</v>
      </c>
      <c r="D16" s="56">
        <v>0.53</v>
      </c>
      <c r="E16" s="56">
        <v>10882713.949999999</v>
      </c>
      <c r="F16" s="70">
        <v>0</v>
      </c>
      <c r="G16" s="70">
        <v>1</v>
      </c>
      <c r="H16" s="70">
        <v>0</v>
      </c>
      <c r="I16" s="135" t="str">
        <f t="shared" si="0"/>
        <v xml:space="preserve">            ОВДП (12 - місячні); 8,809%; 1р.</v>
      </c>
      <c r="J16" s="50">
        <f t="shared" si="1"/>
        <v>10882713.949999999</v>
      </c>
      <c r="K16" s="185"/>
      <c r="L16" s="185"/>
      <c r="M16" s="185"/>
      <c r="N16" s="185"/>
      <c r="O16" s="185"/>
      <c r="P16" s="185"/>
      <c r="Q16" s="185"/>
      <c r="R16" s="185"/>
    </row>
    <row r="17" spans="1:18" ht="15.75" x14ac:dyDescent="0.25">
      <c r="A17" s="70" t="s">
        <v>82</v>
      </c>
      <c r="B17" s="56">
        <v>9.5</v>
      </c>
      <c r="C17" s="56">
        <v>12.43</v>
      </c>
      <c r="D17" s="56">
        <v>6.59</v>
      </c>
      <c r="E17" s="56">
        <v>1500000</v>
      </c>
      <c r="F17" s="70">
        <v>0</v>
      </c>
      <c r="G17" s="70">
        <v>1</v>
      </c>
      <c r="H17" s="70">
        <v>0</v>
      </c>
      <c r="I17" s="135" t="str">
        <f t="shared" si="0"/>
        <v xml:space="preserve">            ОВДП (12 - річні); 9,5%; 12,43р.</v>
      </c>
      <c r="J17" s="50">
        <f t="shared" si="1"/>
        <v>1500000</v>
      </c>
      <c r="K17" s="185"/>
      <c r="L17" s="185"/>
      <c r="M17" s="185"/>
      <c r="N17" s="185"/>
      <c r="O17" s="185"/>
      <c r="P17" s="185"/>
      <c r="Q17" s="185"/>
      <c r="R17" s="185"/>
    </row>
    <row r="18" spans="1:18" ht="15.75" x14ac:dyDescent="0.25">
      <c r="A18" s="70" t="s">
        <v>135</v>
      </c>
      <c r="B18" s="56">
        <v>12.5</v>
      </c>
      <c r="C18" s="56">
        <v>13.46</v>
      </c>
      <c r="D18" s="56">
        <v>12.56</v>
      </c>
      <c r="E18" s="56">
        <v>2617630</v>
      </c>
      <c r="F18" s="70">
        <v>0</v>
      </c>
      <c r="G18" s="70">
        <v>1</v>
      </c>
      <c r="H18" s="70">
        <v>0</v>
      </c>
      <c r="I18" s="135" t="str">
        <f t="shared" si="0"/>
        <v xml:space="preserve">            ОВДП (13 - річні); 12,5%; 13,46р.</v>
      </c>
      <c r="J18" s="50">
        <f t="shared" si="1"/>
        <v>2617630</v>
      </c>
      <c r="K18" s="185"/>
      <c r="L18" s="185"/>
      <c r="M18" s="185"/>
      <c r="N18" s="185"/>
      <c r="O18" s="185"/>
      <c r="P18" s="185"/>
      <c r="Q18" s="185"/>
      <c r="R18" s="185"/>
    </row>
    <row r="19" spans="1:18" ht="15.75" x14ac:dyDescent="0.25">
      <c r="A19" s="70" t="s">
        <v>179</v>
      </c>
      <c r="B19" s="56">
        <v>12.5</v>
      </c>
      <c r="C19" s="56">
        <v>13.96</v>
      </c>
      <c r="D19" s="56">
        <v>13</v>
      </c>
      <c r="E19" s="56">
        <v>3250000</v>
      </c>
      <c r="F19" s="70">
        <v>0</v>
      </c>
      <c r="G19" s="70">
        <v>1</v>
      </c>
      <c r="H19" s="70">
        <v>0</v>
      </c>
      <c r="I19" s="135" t="str">
        <f t="shared" si="0"/>
        <v xml:space="preserve">            ОВДП (14 - річні); 12,5%; 13,96р.</v>
      </c>
      <c r="J19" s="50">
        <f t="shared" si="1"/>
        <v>3250000</v>
      </c>
      <c r="K19" s="185"/>
      <c r="L19" s="185"/>
      <c r="M19" s="185"/>
      <c r="N19" s="185"/>
      <c r="O19" s="185"/>
      <c r="P19" s="185"/>
      <c r="Q19" s="185"/>
      <c r="R19" s="185"/>
    </row>
    <row r="20" spans="1:18" ht="15.75" x14ac:dyDescent="0.25">
      <c r="A20" s="70" t="s">
        <v>35</v>
      </c>
      <c r="B20" s="56">
        <v>7.7430000000000003</v>
      </c>
      <c r="C20" s="56">
        <v>11.15</v>
      </c>
      <c r="D20" s="56">
        <v>10.23</v>
      </c>
      <c r="E20" s="56">
        <v>15848840</v>
      </c>
      <c r="F20" s="70">
        <v>0</v>
      </c>
      <c r="G20" s="70">
        <v>1</v>
      </c>
      <c r="H20" s="70">
        <v>0</v>
      </c>
      <c r="I20" s="135" t="str">
        <f t="shared" si="0"/>
        <v xml:space="preserve">            ОВДП (15 - річні); 7,743%; 11,15р.</v>
      </c>
      <c r="J20" s="50">
        <f t="shared" si="1"/>
        <v>15848840</v>
      </c>
      <c r="K20" s="185"/>
      <c r="L20" s="185"/>
      <c r="M20" s="185"/>
      <c r="N20" s="185"/>
      <c r="O20" s="185"/>
      <c r="P20" s="185"/>
      <c r="Q20" s="185"/>
      <c r="R20" s="185"/>
    </row>
    <row r="21" spans="1:18" ht="15.75" x14ac:dyDescent="0.25">
      <c r="A21" s="70" t="s">
        <v>22</v>
      </c>
      <c r="B21" s="56">
        <v>75</v>
      </c>
      <c r="C21" s="56">
        <v>1.5</v>
      </c>
      <c r="D21" s="56">
        <v>0.49</v>
      </c>
      <c r="E21" s="56">
        <v>1001362.24</v>
      </c>
      <c r="F21" s="70">
        <v>0</v>
      </c>
      <c r="G21" s="70">
        <v>1</v>
      </c>
      <c r="H21" s="70">
        <v>0</v>
      </c>
      <c r="I21" s="135" t="str">
        <f t="shared" si="0"/>
        <v xml:space="preserve">            ОВДП (18 - місячні); 75%; 1,5р.</v>
      </c>
      <c r="J21" s="50">
        <f t="shared" si="1"/>
        <v>1001362.24</v>
      </c>
      <c r="K21" s="185"/>
      <c r="L21" s="185"/>
      <c r="M21" s="185"/>
      <c r="N21" s="185"/>
      <c r="O21" s="185"/>
      <c r="P21" s="185"/>
      <c r="Q21" s="185"/>
      <c r="R21" s="185"/>
    </row>
    <row r="22" spans="1:18" ht="15.75" x14ac:dyDescent="0.25">
      <c r="A22" s="104" t="s">
        <v>176</v>
      </c>
      <c r="B22" s="88">
        <v>543.15599999999995</v>
      </c>
      <c r="C22" s="88">
        <v>1.98</v>
      </c>
      <c r="D22" s="88">
        <v>0.85</v>
      </c>
      <c r="E22" s="88">
        <v>21901568.879999999</v>
      </c>
      <c r="F22" s="70">
        <v>0</v>
      </c>
      <c r="G22" s="70">
        <v>1</v>
      </c>
      <c r="H22" s="70">
        <v>0</v>
      </c>
      <c r="I22" s="135" t="str">
        <f t="shared" si="0"/>
        <v xml:space="preserve">            ОВДП (2 - річні); 543,156%; 1,98р.</v>
      </c>
      <c r="J22" s="50">
        <f t="shared" si="1"/>
        <v>21901568.879999999</v>
      </c>
      <c r="K22" s="185"/>
      <c r="L22" s="185"/>
      <c r="M22" s="185"/>
      <c r="N22" s="185"/>
      <c r="O22" s="185"/>
      <c r="P22" s="185"/>
      <c r="Q22" s="185"/>
      <c r="R22" s="185"/>
    </row>
    <row r="23" spans="1:18" ht="15.75" x14ac:dyDescent="0.25">
      <c r="A23" s="70" t="s">
        <v>7</v>
      </c>
      <c r="B23" s="56">
        <v>0</v>
      </c>
      <c r="C23" s="56">
        <v>0</v>
      </c>
      <c r="D23" s="56">
        <v>0</v>
      </c>
      <c r="E23" s="56">
        <v>0</v>
      </c>
      <c r="F23" s="70">
        <v>0</v>
      </c>
      <c r="G23" s="70">
        <v>1</v>
      </c>
      <c r="H23" s="70">
        <v>0</v>
      </c>
      <c r="I23" s="135" t="str">
        <f t="shared" si="0"/>
        <v xml:space="preserve">            ОВДП (3 - місячні); 0%; 0р.</v>
      </c>
      <c r="J23" s="50">
        <f t="shared" si="1"/>
        <v>0</v>
      </c>
      <c r="K23" s="185"/>
      <c r="L23" s="185"/>
      <c r="M23" s="185"/>
      <c r="N23" s="185"/>
      <c r="O23" s="185"/>
      <c r="P23" s="185"/>
      <c r="Q23" s="185"/>
      <c r="R23" s="185"/>
    </row>
    <row r="24" spans="1:18" ht="15.75" x14ac:dyDescent="0.25">
      <c r="A24" s="70" t="s">
        <v>31</v>
      </c>
      <c r="B24" s="56">
        <v>15.071</v>
      </c>
      <c r="C24" s="56">
        <v>2.89</v>
      </c>
      <c r="D24" s="56">
        <v>1.47</v>
      </c>
      <c r="E24" s="56">
        <v>8490537</v>
      </c>
      <c r="F24" s="70">
        <v>0</v>
      </c>
      <c r="G24" s="70">
        <v>1</v>
      </c>
      <c r="H24" s="70">
        <v>0</v>
      </c>
      <c r="I24" s="135" t="str">
        <f t="shared" si="0"/>
        <v xml:space="preserve">            ОВДП (3 - річні); 15,071%; 2,89р.</v>
      </c>
      <c r="J24" s="50">
        <f t="shared" si="1"/>
        <v>8490537</v>
      </c>
      <c r="K24" s="185"/>
      <c r="L24" s="185"/>
      <c r="M24" s="185"/>
      <c r="N24" s="185"/>
      <c r="O24" s="185"/>
      <c r="P24" s="185"/>
      <c r="Q24" s="185"/>
      <c r="R24" s="185"/>
    </row>
    <row r="25" spans="1:18" ht="15.75" x14ac:dyDescent="0.25">
      <c r="A25" s="104" t="s">
        <v>78</v>
      </c>
      <c r="B25" s="88">
        <v>0</v>
      </c>
      <c r="C25" s="88">
        <v>0</v>
      </c>
      <c r="D25" s="88">
        <v>0</v>
      </c>
      <c r="E25" s="88">
        <v>0</v>
      </c>
      <c r="F25" s="70">
        <v>0</v>
      </c>
      <c r="G25" s="70">
        <v>1</v>
      </c>
      <c r="H25" s="70">
        <v>0</v>
      </c>
      <c r="I25" s="135" t="str">
        <f t="shared" si="0"/>
        <v xml:space="preserve">            ОВДП (4 - річні); 0%; 0р.</v>
      </c>
      <c r="J25" s="50">
        <f t="shared" si="1"/>
        <v>0</v>
      </c>
      <c r="K25" s="185"/>
      <c r="L25" s="185"/>
      <c r="M25" s="185"/>
      <c r="N25" s="185"/>
      <c r="O25" s="185"/>
      <c r="P25" s="185"/>
      <c r="Q25" s="185"/>
      <c r="R25" s="185"/>
    </row>
    <row r="26" spans="1:18" ht="15.75" x14ac:dyDescent="0.25">
      <c r="A26" s="104" t="s">
        <v>124</v>
      </c>
      <c r="B26" s="88">
        <v>22.452999999999999</v>
      </c>
      <c r="C26" s="88">
        <v>4.8099999999999996</v>
      </c>
      <c r="D26" s="88">
        <v>3.7</v>
      </c>
      <c r="E26" s="88">
        <v>90067880.799999997</v>
      </c>
      <c r="F26" s="70">
        <v>0</v>
      </c>
      <c r="G26" s="70">
        <v>1</v>
      </c>
      <c r="H26" s="70">
        <v>0</v>
      </c>
      <c r="I26" s="135" t="str">
        <f t="shared" si="0"/>
        <v xml:space="preserve">            ОВДП (5 - річні); 22,453%; 4,81р.</v>
      </c>
      <c r="J26" s="50">
        <f t="shared" si="1"/>
        <v>90067880.799999997</v>
      </c>
      <c r="K26" s="185"/>
      <c r="L26" s="185"/>
      <c r="M26" s="185"/>
      <c r="N26" s="185"/>
      <c r="O26" s="185"/>
      <c r="P26" s="185"/>
      <c r="Q26" s="185"/>
      <c r="R26" s="185"/>
    </row>
    <row r="27" spans="1:18" ht="15.75" x14ac:dyDescent="0.25">
      <c r="A27" s="70" t="s">
        <v>42</v>
      </c>
      <c r="B27" s="56">
        <v>0</v>
      </c>
      <c r="C27" s="56">
        <v>0</v>
      </c>
      <c r="D27" s="56">
        <v>0</v>
      </c>
      <c r="E27" s="56">
        <v>0</v>
      </c>
      <c r="F27" s="70">
        <v>0</v>
      </c>
      <c r="G27" s="70">
        <v>1</v>
      </c>
      <c r="H27" s="70">
        <v>0</v>
      </c>
      <c r="I27" s="135" t="str">
        <f t="shared" si="0"/>
        <v xml:space="preserve">            ОВДП (6 - місячні); 0%; 0р.</v>
      </c>
      <c r="J27" s="50">
        <f t="shared" si="1"/>
        <v>0</v>
      </c>
      <c r="K27" s="185"/>
      <c r="L27" s="185"/>
      <c r="M27" s="185"/>
      <c r="N27" s="185"/>
      <c r="O27" s="185"/>
      <c r="P27" s="185"/>
      <c r="Q27" s="185"/>
      <c r="R27" s="185"/>
    </row>
    <row r="28" spans="1:18" ht="15.75" x14ac:dyDescent="0.25">
      <c r="A28" s="70" t="s">
        <v>118</v>
      </c>
      <c r="B28" s="56">
        <v>13.601000000000001</v>
      </c>
      <c r="C28" s="56">
        <v>6.31</v>
      </c>
      <c r="D28" s="56">
        <v>4.43</v>
      </c>
      <c r="E28" s="56">
        <v>20600000</v>
      </c>
      <c r="F28" s="70">
        <v>0</v>
      </c>
      <c r="G28" s="70">
        <v>1</v>
      </c>
      <c r="H28" s="70">
        <v>0</v>
      </c>
      <c r="I28" s="135" t="str">
        <f t="shared" si="0"/>
        <v xml:space="preserve">            ОВДП (6 - річні); 13,601%; 6,31р.</v>
      </c>
      <c r="J28" s="50">
        <f t="shared" si="1"/>
        <v>20600000</v>
      </c>
      <c r="K28" s="185"/>
      <c r="L28" s="185"/>
      <c r="M28" s="185"/>
      <c r="N28" s="185"/>
      <c r="O28" s="185"/>
      <c r="P28" s="185"/>
      <c r="Q28" s="185"/>
      <c r="R28" s="185"/>
    </row>
    <row r="29" spans="1:18" ht="15.75" x14ac:dyDescent="0.25">
      <c r="A29" s="70" t="s">
        <v>166</v>
      </c>
      <c r="B29" s="56">
        <v>11.079000000000001</v>
      </c>
      <c r="C29" s="56">
        <v>7.11</v>
      </c>
      <c r="D29" s="56">
        <v>2.2599999999999998</v>
      </c>
      <c r="E29" s="56">
        <v>23465900</v>
      </c>
      <c r="F29" s="70">
        <v>0</v>
      </c>
      <c r="G29" s="70">
        <v>1</v>
      </c>
      <c r="H29" s="70">
        <v>0</v>
      </c>
      <c r="I29" s="135" t="str">
        <f t="shared" si="0"/>
        <v xml:space="preserve">            ОВДП (7 - річні); 11,079%; 7,11р.</v>
      </c>
      <c r="J29" s="50">
        <f t="shared" si="1"/>
        <v>23465900</v>
      </c>
      <c r="K29" s="185"/>
      <c r="L29" s="185"/>
      <c r="M29" s="185"/>
      <c r="N29" s="185"/>
      <c r="O29" s="185"/>
      <c r="P29" s="185"/>
      <c r="Q29" s="185"/>
      <c r="R29" s="185"/>
    </row>
    <row r="30" spans="1:18" ht="15.75" x14ac:dyDescent="0.25">
      <c r="A30" s="70" t="s">
        <v>19</v>
      </c>
      <c r="B30" s="56">
        <v>11.891</v>
      </c>
      <c r="C30" s="56">
        <v>8.08</v>
      </c>
      <c r="D30" s="56">
        <v>4.6100000000000003</v>
      </c>
      <c r="E30" s="56">
        <v>30201198</v>
      </c>
      <c r="F30" s="70">
        <v>0</v>
      </c>
      <c r="G30" s="70">
        <v>1</v>
      </c>
      <c r="H30" s="70">
        <v>0</v>
      </c>
      <c r="I30" s="135" t="str">
        <f t="shared" si="0"/>
        <v xml:space="preserve">            ОВДП (8 - річні); 11,891%; 8,08р.</v>
      </c>
      <c r="J30" s="50">
        <f t="shared" si="1"/>
        <v>30201198</v>
      </c>
      <c r="K30" s="185"/>
      <c r="L30" s="185"/>
      <c r="M30" s="185"/>
      <c r="N30" s="185"/>
      <c r="O30" s="185"/>
      <c r="P30" s="185"/>
      <c r="Q30" s="185"/>
      <c r="R30" s="185"/>
    </row>
    <row r="31" spans="1:18" ht="15.75" x14ac:dyDescent="0.25">
      <c r="A31" s="70" t="s">
        <v>122</v>
      </c>
      <c r="B31" s="56">
        <v>0</v>
      </c>
      <c r="C31" s="56">
        <v>0</v>
      </c>
      <c r="D31" s="56">
        <v>0</v>
      </c>
      <c r="E31" s="56">
        <v>0</v>
      </c>
      <c r="F31" s="70">
        <v>0</v>
      </c>
      <c r="G31" s="70">
        <v>1</v>
      </c>
      <c r="H31" s="70">
        <v>0</v>
      </c>
      <c r="I31" s="135" t="str">
        <f t="shared" si="0"/>
        <v xml:space="preserve">            ОВДП (9 - місячні); 0%; 0р.</v>
      </c>
      <c r="J31" s="50">
        <f t="shared" si="1"/>
        <v>0</v>
      </c>
      <c r="K31" s="185"/>
      <c r="L31" s="185"/>
      <c r="M31" s="185"/>
      <c r="N31" s="185"/>
      <c r="O31" s="185"/>
      <c r="P31" s="185"/>
      <c r="Q31" s="185"/>
      <c r="R31" s="185"/>
    </row>
    <row r="32" spans="1:18" ht="15.75" x14ac:dyDescent="0.25">
      <c r="A32" s="70" t="s">
        <v>67</v>
      </c>
      <c r="B32" s="56">
        <v>11.669</v>
      </c>
      <c r="C32" s="56">
        <v>9.06</v>
      </c>
      <c r="D32" s="56">
        <v>6</v>
      </c>
      <c r="E32" s="56">
        <v>35774399</v>
      </c>
      <c r="F32" s="70">
        <v>0</v>
      </c>
      <c r="G32" s="70">
        <v>1</v>
      </c>
      <c r="H32" s="70">
        <v>0</v>
      </c>
      <c r="I32" s="135" t="str">
        <f t="shared" si="0"/>
        <v xml:space="preserve">            ОВДП (9 - річні); 11,669%; 9,06р.</v>
      </c>
      <c r="J32" s="50">
        <f t="shared" si="1"/>
        <v>35774399</v>
      </c>
      <c r="K32" s="185"/>
      <c r="L32" s="185"/>
      <c r="M32" s="185"/>
      <c r="N32" s="185"/>
      <c r="O32" s="185"/>
      <c r="P32" s="185"/>
      <c r="Q32" s="185"/>
      <c r="R32" s="185"/>
    </row>
    <row r="33" spans="1:18" ht="15.75" x14ac:dyDescent="0.25">
      <c r="A33" s="70" t="s">
        <v>27</v>
      </c>
      <c r="B33" s="56">
        <v>7</v>
      </c>
      <c r="C33" s="56">
        <v>2</v>
      </c>
      <c r="D33" s="56">
        <v>0.56000000000000005</v>
      </c>
      <c r="E33" s="56">
        <v>98075</v>
      </c>
      <c r="F33" s="70">
        <v>0</v>
      </c>
      <c r="G33" s="70">
        <v>1</v>
      </c>
      <c r="H33" s="70">
        <v>0</v>
      </c>
      <c r="I33" s="135" t="str">
        <f t="shared" si="0"/>
        <v xml:space="preserve">            Казначейські зобов'язання; 7%; 2р.</v>
      </c>
      <c r="J33" s="50">
        <f t="shared" si="1"/>
        <v>98075</v>
      </c>
      <c r="K33" s="185"/>
      <c r="L33" s="185"/>
      <c r="M33" s="185"/>
      <c r="N33" s="185"/>
      <c r="O33" s="185"/>
      <c r="P33" s="185"/>
      <c r="Q33" s="185"/>
      <c r="R33" s="185"/>
    </row>
    <row r="34" spans="1:18" ht="15.75" x14ac:dyDescent="0.25">
      <c r="A34" s="70" t="s">
        <v>147</v>
      </c>
      <c r="B34" s="56">
        <v>0</v>
      </c>
      <c r="C34" s="56">
        <v>0</v>
      </c>
      <c r="D34" s="56">
        <v>0</v>
      </c>
      <c r="E34" s="56">
        <v>0</v>
      </c>
      <c r="F34" s="70">
        <v>0</v>
      </c>
      <c r="G34" s="70">
        <v>1</v>
      </c>
      <c r="H34" s="70">
        <v>0</v>
      </c>
      <c r="I34" s="135" t="str">
        <f t="shared" si="0"/>
        <v xml:space="preserve">            ОВДП (1 - місячні); 0%; 0р.</v>
      </c>
      <c r="J34" s="50">
        <f t="shared" si="1"/>
        <v>0</v>
      </c>
      <c r="K34" s="185"/>
      <c r="L34" s="185"/>
      <c r="M34" s="185"/>
      <c r="N34" s="185"/>
      <c r="O34" s="185"/>
      <c r="P34" s="185"/>
      <c r="Q34" s="185"/>
      <c r="R34" s="185"/>
    </row>
    <row r="35" spans="1:18" ht="15.75" x14ac:dyDescent="0.25">
      <c r="A35" s="70" t="s">
        <v>184</v>
      </c>
      <c r="B35" s="56">
        <v>9.4649999999999999</v>
      </c>
      <c r="C35" s="56">
        <v>10.029999999999999</v>
      </c>
      <c r="D35" s="56">
        <v>6.1</v>
      </c>
      <c r="E35" s="56">
        <v>2430000</v>
      </c>
      <c r="F35" s="70">
        <v>0</v>
      </c>
      <c r="G35" s="70">
        <v>1</v>
      </c>
      <c r="H35" s="70">
        <v>0</v>
      </c>
      <c r="I35" s="135" t="str">
        <f t="shared" si="0"/>
        <v xml:space="preserve">            ОВДП (10 - річні); 9,465%; 10,03р.</v>
      </c>
      <c r="J35" s="50">
        <f t="shared" si="1"/>
        <v>2430000</v>
      </c>
      <c r="K35" s="185"/>
      <c r="L35" s="185"/>
      <c r="M35" s="185"/>
      <c r="N35" s="185"/>
      <c r="O35" s="185"/>
      <c r="P35" s="185"/>
      <c r="Q35" s="185"/>
      <c r="R35" s="185"/>
    </row>
    <row r="36" spans="1:18" ht="15.75" x14ac:dyDescent="0.25">
      <c r="A36" s="70" t="s">
        <v>159</v>
      </c>
      <c r="B36" s="56">
        <v>0</v>
      </c>
      <c r="C36" s="56">
        <v>0</v>
      </c>
      <c r="D36" s="56">
        <v>0</v>
      </c>
      <c r="E36" s="56">
        <v>0</v>
      </c>
      <c r="F36" s="70">
        <v>0</v>
      </c>
      <c r="G36" s="70">
        <v>1</v>
      </c>
      <c r="H36" s="70">
        <v>0</v>
      </c>
      <c r="I36" s="135" t="str">
        <f t="shared" si="0"/>
        <v xml:space="preserve">            ОВДП (12 - місячні); 0%; 0р.</v>
      </c>
      <c r="J36" s="50">
        <f t="shared" si="1"/>
        <v>0</v>
      </c>
      <c r="K36" s="185"/>
      <c r="L36" s="185"/>
      <c r="M36" s="185"/>
      <c r="N36" s="185"/>
      <c r="O36" s="185"/>
      <c r="P36" s="185"/>
      <c r="Q36" s="185"/>
      <c r="R36" s="185"/>
    </row>
    <row r="37" spans="1:18" ht="15.75" x14ac:dyDescent="0.25">
      <c r="A37" s="70" t="s">
        <v>22</v>
      </c>
      <c r="B37" s="56">
        <v>0</v>
      </c>
      <c r="C37" s="56">
        <v>0</v>
      </c>
      <c r="D37" s="56">
        <v>0</v>
      </c>
      <c r="E37" s="56">
        <v>0</v>
      </c>
      <c r="F37" s="70">
        <v>0</v>
      </c>
      <c r="G37" s="70">
        <v>1</v>
      </c>
      <c r="H37" s="70">
        <v>0</v>
      </c>
      <c r="I37" s="135" t="str">
        <f t="shared" si="0"/>
        <v xml:space="preserve">            ОВДП (18 - місячні); 0%; 0р.</v>
      </c>
      <c r="J37" s="50">
        <f t="shared" si="1"/>
        <v>0</v>
      </c>
      <c r="K37" s="185"/>
      <c r="L37" s="185"/>
      <c r="M37" s="185"/>
      <c r="N37" s="185"/>
      <c r="O37" s="185"/>
      <c r="P37" s="185"/>
      <c r="Q37" s="185"/>
      <c r="R37" s="185"/>
    </row>
    <row r="38" spans="1:18" ht="15.75" x14ac:dyDescent="0.25">
      <c r="A38" s="70" t="s">
        <v>176</v>
      </c>
      <c r="B38" s="56">
        <v>0</v>
      </c>
      <c r="C38" s="56">
        <v>0</v>
      </c>
      <c r="D38" s="56">
        <v>0</v>
      </c>
      <c r="E38" s="56">
        <v>0</v>
      </c>
      <c r="F38" s="70">
        <v>0</v>
      </c>
      <c r="G38" s="70">
        <v>1</v>
      </c>
      <c r="H38" s="70">
        <v>0</v>
      </c>
      <c r="I38" s="135" t="str">
        <f t="shared" si="0"/>
        <v xml:space="preserve">            ОВДП (2 - річні); 0%; 0р.</v>
      </c>
      <c r="J38" s="50">
        <f t="shared" si="1"/>
        <v>0</v>
      </c>
      <c r="K38" s="185"/>
      <c r="L38" s="185"/>
      <c r="M38" s="185"/>
      <c r="N38" s="185"/>
      <c r="O38" s="185"/>
      <c r="P38" s="185"/>
      <c r="Q38" s="185"/>
      <c r="R38" s="185"/>
    </row>
    <row r="39" spans="1:18" ht="15.75" x14ac:dyDescent="0.25">
      <c r="A39" s="70" t="s">
        <v>7</v>
      </c>
      <c r="B39" s="56">
        <v>0</v>
      </c>
      <c r="C39" s="56">
        <v>0</v>
      </c>
      <c r="D39" s="56">
        <v>0</v>
      </c>
      <c r="E39" s="56">
        <v>0</v>
      </c>
      <c r="F39" s="70">
        <v>0</v>
      </c>
      <c r="G39" s="70">
        <v>1</v>
      </c>
      <c r="H39" s="70">
        <v>0</v>
      </c>
      <c r="I39" s="135" t="str">
        <f t="shared" si="0"/>
        <v xml:space="preserve">            ОВДП (3 - місячні); 0%; 0р.</v>
      </c>
      <c r="J39" s="50">
        <f t="shared" si="1"/>
        <v>0</v>
      </c>
      <c r="K39" s="185"/>
      <c r="L39" s="185"/>
      <c r="M39" s="185"/>
      <c r="N39" s="185"/>
      <c r="O39" s="185"/>
      <c r="P39" s="185"/>
      <c r="Q39" s="185"/>
      <c r="R39" s="185"/>
    </row>
    <row r="40" spans="1:18" ht="15.75" x14ac:dyDescent="0.25">
      <c r="A40" s="70" t="s">
        <v>31</v>
      </c>
      <c r="B40" s="56">
        <v>586.14599999999996</v>
      </c>
      <c r="C40" s="56">
        <v>2.93</v>
      </c>
      <c r="D40" s="56">
        <v>0.61</v>
      </c>
      <c r="E40" s="56">
        <v>33922581.840000004</v>
      </c>
      <c r="F40" s="70">
        <v>0</v>
      </c>
      <c r="G40" s="70">
        <v>1</v>
      </c>
      <c r="H40" s="70">
        <v>0</v>
      </c>
      <c r="I40" s="135" t="str">
        <f t="shared" si="0"/>
        <v xml:space="preserve">            ОВДП (3 - річні); 586,146%; 2,93р.</v>
      </c>
      <c r="J40" s="50">
        <f t="shared" si="1"/>
        <v>33922581.840000004</v>
      </c>
      <c r="K40" s="185"/>
      <c r="L40" s="185"/>
      <c r="M40" s="185"/>
      <c r="N40" s="185"/>
      <c r="O40" s="185"/>
      <c r="P40" s="185"/>
      <c r="Q40" s="185"/>
      <c r="R40" s="185"/>
    </row>
    <row r="41" spans="1:18" ht="15.75" x14ac:dyDescent="0.25">
      <c r="A41" s="70" t="s">
        <v>78</v>
      </c>
      <c r="B41" s="56">
        <v>744.15</v>
      </c>
      <c r="C41" s="56">
        <v>3.97</v>
      </c>
      <c r="D41" s="56">
        <v>1.55</v>
      </c>
      <c r="E41" s="56">
        <v>3669637.6</v>
      </c>
      <c r="F41" s="70">
        <v>0</v>
      </c>
      <c r="G41" s="70">
        <v>1</v>
      </c>
      <c r="H41" s="70">
        <v>0</v>
      </c>
      <c r="I41" s="135" t="str">
        <f t="shared" si="0"/>
        <v xml:space="preserve">            ОВДП (4 - річні); 744,15%; 3,97р.</v>
      </c>
      <c r="J41" s="50">
        <f t="shared" si="1"/>
        <v>3669637.6</v>
      </c>
      <c r="K41" s="185"/>
      <c r="L41" s="185"/>
      <c r="M41" s="185"/>
      <c r="N41" s="185"/>
      <c r="O41" s="185"/>
      <c r="P41" s="185"/>
      <c r="Q41" s="185"/>
      <c r="R41" s="185"/>
    </row>
    <row r="42" spans="1:18" ht="15.75" x14ac:dyDescent="0.25">
      <c r="A42" s="70" t="s">
        <v>124</v>
      </c>
      <c r="B42" s="56">
        <v>86.632999999999996</v>
      </c>
      <c r="C42" s="56">
        <v>4.91</v>
      </c>
      <c r="D42" s="56">
        <v>2.23</v>
      </c>
      <c r="E42" s="56">
        <v>69535488.769999996</v>
      </c>
      <c r="F42" s="70">
        <v>0</v>
      </c>
      <c r="G42" s="70">
        <v>1</v>
      </c>
      <c r="H42" s="70">
        <v>0</v>
      </c>
      <c r="I42" s="135" t="str">
        <f t="shared" si="0"/>
        <v xml:space="preserve">            ОВДП (5 - річні); 86,633%; 4,91р.</v>
      </c>
      <c r="J42" s="50">
        <f t="shared" si="1"/>
        <v>69535488.769999996</v>
      </c>
      <c r="K42" s="185"/>
      <c r="L42" s="185"/>
      <c r="M42" s="185"/>
      <c r="N42" s="185"/>
      <c r="O42" s="185"/>
      <c r="P42" s="185"/>
      <c r="Q42" s="185"/>
      <c r="R42" s="185"/>
    </row>
    <row r="43" spans="1:18" ht="15.75" x14ac:dyDescent="0.25">
      <c r="A43" s="70" t="s">
        <v>42</v>
      </c>
      <c r="B43" s="56">
        <v>0</v>
      </c>
      <c r="C43" s="56">
        <v>0</v>
      </c>
      <c r="D43" s="56">
        <v>0</v>
      </c>
      <c r="E43" s="56">
        <v>0</v>
      </c>
      <c r="F43" s="70">
        <v>0</v>
      </c>
      <c r="G43" s="70">
        <v>1</v>
      </c>
      <c r="H43" s="70">
        <v>0</v>
      </c>
      <c r="I43" s="135" t="str">
        <f t="shared" si="0"/>
        <v xml:space="preserve">            ОВДП (6 - місячні); 0%; 0р.</v>
      </c>
      <c r="J43" s="50">
        <f t="shared" si="1"/>
        <v>0</v>
      </c>
      <c r="K43" s="185"/>
      <c r="L43" s="185"/>
      <c r="M43" s="185"/>
      <c r="N43" s="185"/>
      <c r="O43" s="185"/>
      <c r="P43" s="185"/>
      <c r="Q43" s="185"/>
      <c r="R43" s="185"/>
    </row>
    <row r="44" spans="1:18" ht="15.75" x14ac:dyDescent="0.25">
      <c r="A44" s="70" t="s">
        <v>118</v>
      </c>
      <c r="B44" s="56">
        <v>9.5</v>
      </c>
      <c r="C44" s="56">
        <v>6.18</v>
      </c>
      <c r="D44" s="56">
        <v>1.96</v>
      </c>
      <c r="E44" s="56">
        <v>6500000</v>
      </c>
      <c r="F44" s="70">
        <v>0</v>
      </c>
      <c r="G44" s="70">
        <v>1</v>
      </c>
      <c r="H44" s="70">
        <v>0</v>
      </c>
      <c r="I44" s="135" t="str">
        <f t="shared" si="0"/>
        <v xml:space="preserve">            ОВДП (6 - річні); 9,5%; 6,18р.</v>
      </c>
      <c r="J44" s="50">
        <f t="shared" si="1"/>
        <v>6500000</v>
      </c>
      <c r="K44" s="185"/>
      <c r="L44" s="185"/>
      <c r="M44" s="185"/>
      <c r="N44" s="185"/>
      <c r="O44" s="185"/>
      <c r="P44" s="185"/>
      <c r="Q44" s="185"/>
      <c r="R44" s="185"/>
    </row>
    <row r="45" spans="1:18" ht="15.75" x14ac:dyDescent="0.25">
      <c r="A45" s="70" t="s">
        <v>166</v>
      </c>
      <c r="B45" s="56">
        <v>117.744</v>
      </c>
      <c r="C45" s="56">
        <v>6.98</v>
      </c>
      <c r="D45" s="56">
        <v>3.89</v>
      </c>
      <c r="E45" s="56">
        <v>31158891</v>
      </c>
      <c r="F45" s="70">
        <v>0</v>
      </c>
      <c r="G45" s="70">
        <v>1</v>
      </c>
      <c r="H45" s="70">
        <v>0</v>
      </c>
      <c r="I45" s="135" t="str">
        <f t="shared" si="0"/>
        <v xml:space="preserve">            ОВДП (7 - річні); 117,744%; 6,98р.</v>
      </c>
      <c r="J45" s="50">
        <f t="shared" si="1"/>
        <v>31158891</v>
      </c>
      <c r="K45" s="185"/>
      <c r="L45" s="185"/>
      <c r="M45" s="185"/>
      <c r="N45" s="185"/>
      <c r="O45" s="185"/>
      <c r="P45" s="185"/>
      <c r="Q45" s="185"/>
      <c r="R45" s="185"/>
    </row>
    <row r="46" spans="1:18" ht="15.75" x14ac:dyDescent="0.25">
      <c r="A46" s="70" t="s">
        <v>19</v>
      </c>
      <c r="B46" s="56">
        <v>9.5</v>
      </c>
      <c r="C46" s="56">
        <v>7.92</v>
      </c>
      <c r="D46" s="56">
        <v>3.54</v>
      </c>
      <c r="E46" s="56">
        <v>1100000</v>
      </c>
      <c r="F46" s="70">
        <v>0</v>
      </c>
      <c r="G46" s="70">
        <v>1</v>
      </c>
      <c r="H46" s="70">
        <v>0</v>
      </c>
      <c r="I46" s="135" t="str">
        <f t="shared" si="0"/>
        <v xml:space="preserve">            ОВДП (8 - річні); 9,5%; 7,92р.</v>
      </c>
      <c r="J46" s="50">
        <f t="shared" si="1"/>
        <v>1100000</v>
      </c>
      <c r="K46" s="185"/>
      <c r="L46" s="185"/>
      <c r="M46" s="185"/>
      <c r="N46" s="185"/>
      <c r="O46" s="185"/>
      <c r="P46" s="185"/>
      <c r="Q46" s="185"/>
      <c r="R46" s="185"/>
    </row>
    <row r="47" spans="1:18" ht="15.75" x14ac:dyDescent="0.25">
      <c r="A47" s="70" t="s">
        <v>122</v>
      </c>
      <c r="B47" s="56">
        <v>0</v>
      </c>
      <c r="C47" s="56">
        <v>0</v>
      </c>
      <c r="D47" s="56">
        <v>0</v>
      </c>
      <c r="E47" s="56">
        <v>0</v>
      </c>
      <c r="F47" s="70">
        <v>0</v>
      </c>
      <c r="G47" s="70">
        <v>1</v>
      </c>
      <c r="H47" s="70">
        <v>0</v>
      </c>
      <c r="I47" s="135" t="str">
        <f t="shared" si="0"/>
        <v xml:space="preserve">            ОВДП (9 - місячні); 0%; 0р.</v>
      </c>
      <c r="J47" s="50">
        <f t="shared" si="1"/>
        <v>0</v>
      </c>
      <c r="K47" s="185"/>
      <c r="L47" s="185"/>
      <c r="M47" s="185"/>
      <c r="N47" s="185"/>
      <c r="O47" s="185"/>
      <c r="P47" s="185"/>
      <c r="Q47" s="185"/>
      <c r="R47" s="185"/>
    </row>
    <row r="48" spans="1:18" ht="15.75" x14ac:dyDescent="0.25">
      <c r="A48" s="70" t="s">
        <v>67</v>
      </c>
      <c r="B48" s="56">
        <v>9.5</v>
      </c>
      <c r="C48" s="56">
        <v>8.93</v>
      </c>
      <c r="D48" s="56">
        <v>4.5599999999999996</v>
      </c>
      <c r="E48" s="56">
        <v>1100000</v>
      </c>
      <c r="F48" s="70">
        <v>0</v>
      </c>
      <c r="G48" s="70">
        <v>1</v>
      </c>
      <c r="H48" s="70">
        <v>0</v>
      </c>
      <c r="I48" s="135" t="str">
        <f t="shared" si="0"/>
        <v xml:space="preserve">            ОВДП (9 - річні); 9,5%; 8,93р.</v>
      </c>
      <c r="J48" s="50">
        <f t="shared" si="1"/>
        <v>1100000</v>
      </c>
      <c r="K48" s="185"/>
      <c r="L48" s="185"/>
      <c r="M48" s="185"/>
      <c r="N48" s="185"/>
      <c r="O48" s="185"/>
      <c r="P48" s="185"/>
      <c r="Q48" s="185"/>
      <c r="R48" s="185"/>
    </row>
    <row r="49" spans="1:18" ht="15.75" x14ac:dyDescent="0.25">
      <c r="A49" s="70" t="s">
        <v>59</v>
      </c>
      <c r="B49" s="56">
        <v>3.827</v>
      </c>
      <c r="C49" s="56">
        <v>12.66</v>
      </c>
      <c r="D49" s="56">
        <v>8.7899999999999991</v>
      </c>
      <c r="E49" s="56">
        <v>812047147.49000001</v>
      </c>
      <c r="F49" s="70">
        <v>1</v>
      </c>
      <c r="G49" s="70">
        <v>0</v>
      </c>
      <c r="H49" s="70">
        <v>0</v>
      </c>
      <c r="I49" s="135" t="str">
        <f t="shared" si="0"/>
        <v xml:space="preserve">      Державний зовнішній борг; 3,827%; 12,66р.</v>
      </c>
      <c r="J49" s="50">
        <f t="shared" si="1"/>
        <v>812047147.49000001</v>
      </c>
      <c r="K49" s="185"/>
      <c r="L49" s="185"/>
      <c r="M49" s="185"/>
      <c r="N49" s="185"/>
      <c r="O49" s="185"/>
      <c r="P49" s="185"/>
      <c r="Q49" s="185"/>
      <c r="R49" s="185"/>
    </row>
    <row r="50" spans="1:18" ht="15.75" x14ac:dyDescent="0.25">
      <c r="A50" s="70" t="s">
        <v>187</v>
      </c>
      <c r="B50" s="56">
        <v>6.5369999999999999</v>
      </c>
      <c r="C50" s="56">
        <v>6.95</v>
      </c>
      <c r="D50" s="56">
        <v>3.12</v>
      </c>
      <c r="E50" s="56">
        <v>416985370.35000002</v>
      </c>
      <c r="F50" s="70">
        <v>0</v>
      </c>
      <c r="G50" s="70">
        <v>0</v>
      </c>
      <c r="H50" s="70">
        <v>0</v>
      </c>
      <c r="I50" s="135" t="str">
        <f t="shared" si="0"/>
        <v xml:space="preserve">         в т.ч. ОЗДП; 6,537%; 6,95р.</v>
      </c>
      <c r="J50" s="50">
        <f t="shared" si="1"/>
        <v>416985370.35000002</v>
      </c>
      <c r="K50" s="185"/>
      <c r="L50" s="185"/>
      <c r="M50" s="185"/>
      <c r="N50" s="185"/>
      <c r="O50" s="185"/>
      <c r="P50" s="185"/>
      <c r="Q50" s="185"/>
      <c r="R50" s="185"/>
    </row>
    <row r="51" spans="1:18" ht="15.75" x14ac:dyDescent="0.25">
      <c r="A51" s="70" t="s">
        <v>62</v>
      </c>
      <c r="B51" s="56">
        <v>27.547999999999998</v>
      </c>
      <c r="C51" s="56">
        <v>10.96</v>
      </c>
      <c r="D51" s="56">
        <v>8.41</v>
      </c>
      <c r="E51" s="56">
        <v>275864409.81</v>
      </c>
      <c r="F51" s="70">
        <v>0</v>
      </c>
      <c r="G51" s="70">
        <v>0</v>
      </c>
      <c r="H51" s="70">
        <v>2</v>
      </c>
      <c r="I51" s="135" t="str">
        <f t="shared" si="0"/>
        <v xml:space="preserve">   Гарантований борг; 27,548%; 10,96р.</v>
      </c>
      <c r="J51" s="50">
        <f t="shared" si="1"/>
        <v>275864409.81</v>
      </c>
      <c r="K51" s="185"/>
      <c r="L51" s="185"/>
      <c r="M51" s="185"/>
      <c r="N51" s="185"/>
      <c r="O51" s="185"/>
      <c r="P51" s="185"/>
      <c r="Q51" s="185"/>
      <c r="R51" s="185"/>
    </row>
    <row r="52" spans="1:18" ht="15.75" x14ac:dyDescent="0.25">
      <c r="A52" s="70" t="s">
        <v>33</v>
      </c>
      <c r="B52" s="56">
        <v>132.97200000000001</v>
      </c>
      <c r="C52" s="56">
        <v>5.64</v>
      </c>
      <c r="D52" s="56">
        <v>2.68</v>
      </c>
      <c r="E52" s="56">
        <v>25459454.91</v>
      </c>
      <c r="F52" s="70">
        <v>1</v>
      </c>
      <c r="G52" s="70">
        <v>0</v>
      </c>
      <c r="H52" s="70">
        <v>0</v>
      </c>
      <c r="I52" s="135" t="str">
        <f t="shared" si="0"/>
        <v xml:space="preserve">      Гарантований внутрішній борг; 132,972%; 5,64р.</v>
      </c>
      <c r="J52" s="50">
        <f t="shared" si="1"/>
        <v>25459454.91</v>
      </c>
      <c r="K52" s="185"/>
      <c r="L52" s="185"/>
      <c r="M52" s="185"/>
      <c r="N52" s="185"/>
      <c r="O52" s="185"/>
      <c r="P52" s="185"/>
      <c r="Q52" s="185"/>
      <c r="R52" s="185"/>
    </row>
    <row r="53" spans="1:18" ht="15.75" x14ac:dyDescent="0.25">
      <c r="A53" s="70" t="s">
        <v>72</v>
      </c>
      <c r="B53" s="56">
        <v>16.829000000000001</v>
      </c>
      <c r="C53" s="56">
        <v>11.5</v>
      </c>
      <c r="D53" s="56">
        <v>8.99</v>
      </c>
      <c r="E53" s="56">
        <v>250404954.90000001</v>
      </c>
      <c r="F53" s="70">
        <v>1</v>
      </c>
      <c r="G53" s="70">
        <v>0</v>
      </c>
      <c r="H53" s="70">
        <v>0</v>
      </c>
      <c r="I53" s="135" t="str">
        <f t="shared" si="0"/>
        <v xml:space="preserve">      Гарантований зовнішній борг; 16,829%; 11,5р.</v>
      </c>
      <c r="J53" s="50">
        <f t="shared" si="1"/>
        <v>250404954.90000001</v>
      </c>
      <c r="K53" s="185"/>
      <c r="L53" s="185"/>
      <c r="M53" s="185"/>
      <c r="N53" s="185"/>
      <c r="O53" s="185"/>
      <c r="P53" s="185"/>
      <c r="Q53" s="185"/>
      <c r="R53" s="185"/>
    </row>
    <row r="54" spans="1:18" ht="15.75" x14ac:dyDescent="0.25">
      <c r="A54" s="70" t="s">
        <v>187</v>
      </c>
      <c r="B54" s="56">
        <v>8.1929999999999996</v>
      </c>
      <c r="C54" s="56">
        <v>6.4</v>
      </c>
      <c r="D54" s="56">
        <v>2.21</v>
      </c>
      <c r="E54" s="56">
        <v>41410404.880000003</v>
      </c>
      <c r="F54" s="70">
        <v>0</v>
      </c>
      <c r="G54" s="70">
        <v>0</v>
      </c>
      <c r="H54" s="70">
        <v>0</v>
      </c>
      <c r="I54" s="135"/>
      <c r="J54" s="50">
        <f t="shared" si="1"/>
        <v>41410404.880000003</v>
      </c>
      <c r="K54" s="185"/>
      <c r="L54" s="185"/>
      <c r="M54" s="185"/>
      <c r="N54" s="185"/>
      <c r="O54" s="185"/>
      <c r="P54" s="185"/>
      <c r="Q54" s="185"/>
      <c r="R54" s="185"/>
    </row>
    <row r="55" spans="1:18" x14ac:dyDescent="0.2">
      <c r="B55" s="173"/>
      <c r="C55" s="173"/>
      <c r="D55" s="173"/>
      <c r="E55" s="173"/>
      <c r="F55" s="185"/>
      <c r="G55" s="185"/>
      <c r="H55" s="185"/>
      <c r="I55" s="135"/>
      <c r="J55" s="50">
        <f t="shared" si="1"/>
        <v>0</v>
      </c>
      <c r="K55" s="185"/>
      <c r="L55" s="185"/>
      <c r="M55" s="185"/>
      <c r="N55" s="185"/>
      <c r="O55" s="185"/>
      <c r="P55" s="185"/>
      <c r="Q55" s="185"/>
      <c r="R55" s="185"/>
    </row>
    <row r="56" spans="1:18" x14ac:dyDescent="0.2">
      <c r="B56" s="173"/>
      <c r="C56" s="173"/>
      <c r="D56" s="173"/>
      <c r="E56" s="173"/>
      <c r="F56" s="185"/>
      <c r="G56" s="185"/>
      <c r="H56" s="185"/>
      <c r="I56" s="135"/>
      <c r="J56" s="50">
        <f t="shared" si="1"/>
        <v>0</v>
      </c>
      <c r="K56" s="185"/>
      <c r="L56" s="185"/>
      <c r="M56" s="185"/>
      <c r="N56" s="185"/>
      <c r="O56" s="185"/>
      <c r="P56" s="185"/>
      <c r="Q56" s="185"/>
      <c r="R56" s="185"/>
    </row>
    <row r="57" spans="1:18" x14ac:dyDescent="0.2">
      <c r="B57" s="173"/>
      <c r="C57" s="173"/>
      <c r="D57" s="173"/>
      <c r="E57" s="173"/>
      <c r="F57" s="185"/>
      <c r="G57" s="185"/>
      <c r="H57" s="185"/>
      <c r="I57" s="135"/>
      <c r="J57" s="50">
        <f t="shared" si="1"/>
        <v>0</v>
      </c>
      <c r="K57" s="185"/>
      <c r="L57" s="185"/>
      <c r="M57" s="185"/>
      <c r="N57" s="185"/>
      <c r="O57" s="185"/>
      <c r="P57" s="185"/>
      <c r="Q57" s="185"/>
      <c r="R57" s="185"/>
    </row>
    <row r="58" spans="1:18" x14ac:dyDescent="0.2">
      <c r="B58" s="173"/>
      <c r="C58" s="173"/>
      <c r="D58" s="173"/>
      <c r="E58" s="173"/>
      <c r="F58" s="185"/>
      <c r="G58" s="185"/>
      <c r="H58" s="185"/>
      <c r="I58" s="135"/>
      <c r="J58" s="50">
        <f t="shared" si="1"/>
        <v>0</v>
      </c>
      <c r="K58" s="185"/>
      <c r="L58" s="185"/>
      <c r="M58" s="185"/>
      <c r="N58" s="185"/>
      <c r="O58" s="185"/>
      <c r="P58" s="185"/>
      <c r="Q58" s="185"/>
      <c r="R58" s="185"/>
    </row>
    <row r="59" spans="1:18" x14ac:dyDescent="0.2">
      <c r="B59" s="173"/>
      <c r="C59" s="173"/>
      <c r="D59" s="173"/>
      <c r="E59" s="173"/>
      <c r="F59" s="185"/>
      <c r="G59" s="185"/>
      <c r="H59" s="185"/>
      <c r="I59" s="135"/>
      <c r="J59" s="50">
        <f t="shared" si="1"/>
        <v>0</v>
      </c>
      <c r="K59" s="185"/>
      <c r="L59" s="185"/>
      <c r="M59" s="185"/>
      <c r="N59" s="185"/>
      <c r="O59" s="185"/>
      <c r="P59" s="185"/>
      <c r="Q59" s="185"/>
      <c r="R59" s="185"/>
    </row>
    <row r="60" spans="1:18" x14ac:dyDescent="0.2">
      <c r="B60" s="173"/>
      <c r="C60" s="173"/>
      <c r="D60" s="173"/>
      <c r="E60" s="173"/>
      <c r="F60" s="185"/>
      <c r="G60" s="185"/>
      <c r="H60" s="185"/>
      <c r="I60" s="135"/>
      <c r="J60" s="50">
        <f t="shared" si="1"/>
        <v>0</v>
      </c>
      <c r="K60" s="185"/>
      <c r="L60" s="185"/>
      <c r="M60" s="185"/>
      <c r="N60" s="185"/>
      <c r="O60" s="185"/>
      <c r="P60" s="185"/>
      <c r="Q60" s="185"/>
      <c r="R60" s="185"/>
    </row>
    <row r="61" spans="1:18" x14ac:dyDescent="0.2">
      <c r="B61" s="173"/>
      <c r="C61" s="173"/>
      <c r="D61" s="173"/>
      <c r="E61" s="173"/>
      <c r="F61" s="185"/>
      <c r="G61" s="185"/>
      <c r="H61" s="185"/>
      <c r="I61" s="135"/>
      <c r="J61" s="50">
        <f t="shared" si="1"/>
        <v>0</v>
      </c>
      <c r="K61" s="185"/>
      <c r="L61" s="185"/>
      <c r="M61" s="185"/>
      <c r="N61" s="185"/>
      <c r="O61" s="185"/>
      <c r="P61" s="185"/>
      <c r="Q61" s="185"/>
      <c r="R61" s="185"/>
    </row>
    <row r="62" spans="1:18" x14ac:dyDescent="0.2">
      <c r="B62" s="173"/>
      <c r="C62" s="173"/>
      <c r="D62" s="173"/>
      <c r="E62" s="173"/>
      <c r="F62" s="185"/>
      <c r="G62" s="185"/>
      <c r="H62" s="185"/>
      <c r="I62" s="135"/>
      <c r="J62" s="135"/>
      <c r="K62" s="185"/>
      <c r="L62" s="185"/>
      <c r="M62" s="185"/>
      <c r="N62" s="185"/>
      <c r="O62" s="185"/>
      <c r="P62" s="185"/>
      <c r="Q62" s="185"/>
      <c r="R62" s="185"/>
    </row>
    <row r="63" spans="1:18" x14ac:dyDescent="0.2">
      <c r="B63" s="173"/>
      <c r="C63" s="173"/>
      <c r="D63" s="173"/>
      <c r="E63" s="173"/>
      <c r="F63" s="185"/>
      <c r="G63" s="185"/>
      <c r="H63" s="185"/>
      <c r="I63" s="135"/>
      <c r="J63" s="135"/>
      <c r="K63" s="185"/>
      <c r="L63" s="185"/>
      <c r="M63" s="185"/>
      <c r="N63" s="185"/>
      <c r="O63" s="185"/>
      <c r="P63" s="185"/>
      <c r="Q63" s="185"/>
      <c r="R63" s="185"/>
    </row>
    <row r="64" spans="1:18" x14ac:dyDescent="0.2">
      <c r="B64" s="173"/>
      <c r="C64" s="173"/>
      <c r="D64" s="173"/>
      <c r="E64" s="173"/>
      <c r="F64" s="185"/>
      <c r="G64" s="185"/>
      <c r="H64" s="185"/>
      <c r="I64" s="135"/>
      <c r="J64" s="135"/>
      <c r="K64" s="185"/>
      <c r="L64" s="185"/>
      <c r="M64" s="185"/>
      <c r="N64" s="185"/>
      <c r="O64" s="185"/>
      <c r="P64" s="185"/>
      <c r="Q64" s="185"/>
      <c r="R64" s="185"/>
    </row>
    <row r="65" spans="2:18" x14ac:dyDescent="0.2">
      <c r="B65" s="173"/>
      <c r="C65" s="173"/>
      <c r="D65" s="173"/>
      <c r="E65" s="173"/>
      <c r="F65" s="185"/>
      <c r="G65" s="185"/>
      <c r="H65" s="185"/>
      <c r="I65" s="135"/>
      <c r="J65" s="135"/>
      <c r="K65" s="185"/>
      <c r="L65" s="185"/>
      <c r="M65" s="185"/>
      <c r="N65" s="185"/>
      <c r="O65" s="185"/>
      <c r="P65" s="185"/>
      <c r="Q65" s="185"/>
      <c r="R65" s="185"/>
    </row>
    <row r="66" spans="2:18" x14ac:dyDescent="0.2">
      <c r="B66" s="173"/>
      <c r="C66" s="173"/>
      <c r="D66" s="173"/>
      <c r="E66" s="173"/>
      <c r="F66" s="185"/>
      <c r="G66" s="185"/>
      <c r="H66" s="185"/>
      <c r="I66" s="135"/>
      <c r="J66" s="135"/>
      <c r="K66" s="185"/>
      <c r="L66" s="185"/>
      <c r="M66" s="185"/>
      <c r="N66" s="185"/>
      <c r="O66" s="185"/>
      <c r="P66" s="185"/>
      <c r="Q66" s="185"/>
      <c r="R66" s="185"/>
    </row>
    <row r="67" spans="2:18" x14ac:dyDescent="0.2">
      <c r="B67" s="173"/>
      <c r="C67" s="173"/>
      <c r="D67" s="173"/>
      <c r="E67" s="173"/>
      <c r="F67" s="185"/>
      <c r="G67" s="185"/>
      <c r="H67" s="185"/>
      <c r="I67" s="135"/>
      <c r="J67" s="135"/>
      <c r="K67" s="185"/>
      <c r="L67" s="185"/>
      <c r="M67" s="185"/>
      <c r="N67" s="185"/>
      <c r="O67" s="185"/>
      <c r="P67" s="185"/>
      <c r="Q67" s="185"/>
      <c r="R67" s="185"/>
    </row>
    <row r="68" spans="2:18" x14ac:dyDescent="0.2">
      <c r="B68" s="173"/>
      <c r="C68" s="173"/>
      <c r="D68" s="173"/>
      <c r="E68" s="173"/>
      <c r="F68" s="185"/>
      <c r="G68" s="185"/>
      <c r="H68" s="185"/>
      <c r="I68" s="135"/>
      <c r="J68" s="135"/>
      <c r="K68" s="185"/>
      <c r="L68" s="185"/>
      <c r="M68" s="185"/>
      <c r="N68" s="185"/>
      <c r="O68" s="185"/>
      <c r="P68" s="185"/>
      <c r="Q68" s="185"/>
      <c r="R68" s="185"/>
    </row>
    <row r="69" spans="2:18" x14ac:dyDescent="0.2">
      <c r="B69" s="173"/>
      <c r="C69" s="173"/>
      <c r="D69" s="173"/>
      <c r="E69" s="173"/>
      <c r="F69" s="185"/>
      <c r="G69" s="185"/>
      <c r="H69" s="185"/>
      <c r="I69" s="135"/>
      <c r="J69" s="135"/>
      <c r="K69" s="185"/>
      <c r="L69" s="185"/>
      <c r="M69" s="185"/>
      <c r="N69" s="185"/>
      <c r="O69" s="185"/>
      <c r="P69" s="185"/>
      <c r="Q69" s="185"/>
      <c r="R69" s="185"/>
    </row>
    <row r="70" spans="2:18" x14ac:dyDescent="0.2">
      <c r="B70" s="173"/>
      <c r="C70" s="173"/>
      <c r="D70" s="173"/>
      <c r="E70" s="173"/>
      <c r="F70" s="185"/>
      <c r="G70" s="185"/>
      <c r="H70" s="185"/>
      <c r="I70" s="135"/>
      <c r="J70" s="135"/>
      <c r="K70" s="185"/>
      <c r="L70" s="185"/>
      <c r="M70" s="185"/>
      <c r="N70" s="185"/>
      <c r="O70" s="185"/>
      <c r="P70" s="185"/>
      <c r="Q70" s="185"/>
      <c r="R70" s="185"/>
    </row>
    <row r="71" spans="2:18" x14ac:dyDescent="0.2">
      <c r="B71" s="173"/>
      <c r="C71" s="173"/>
      <c r="D71" s="173"/>
      <c r="E71" s="173"/>
      <c r="F71" s="185"/>
      <c r="G71" s="185"/>
      <c r="H71" s="185"/>
      <c r="I71" s="135"/>
      <c r="J71" s="135"/>
      <c r="K71" s="185"/>
      <c r="L71" s="185"/>
      <c r="M71" s="185"/>
      <c r="N71" s="185"/>
      <c r="O71" s="185"/>
      <c r="P71" s="185"/>
      <c r="Q71" s="185"/>
      <c r="R71" s="185"/>
    </row>
    <row r="72" spans="2:18" x14ac:dyDescent="0.2">
      <c r="B72" s="173"/>
      <c r="C72" s="173"/>
      <c r="D72" s="173"/>
      <c r="E72" s="173"/>
      <c r="F72" s="185"/>
      <c r="G72" s="185"/>
      <c r="H72" s="185"/>
      <c r="I72" s="135"/>
      <c r="J72" s="135"/>
      <c r="K72" s="185"/>
      <c r="L72" s="185"/>
      <c r="M72" s="185"/>
      <c r="N72" s="185"/>
      <c r="O72" s="185"/>
      <c r="P72" s="185"/>
      <c r="Q72" s="185"/>
      <c r="R72" s="185"/>
    </row>
    <row r="73" spans="2:18" x14ac:dyDescent="0.2">
      <c r="B73" s="173"/>
      <c r="C73" s="173"/>
      <c r="D73" s="173"/>
      <c r="E73" s="173"/>
      <c r="F73" s="185"/>
      <c r="G73" s="185"/>
      <c r="H73" s="185"/>
      <c r="I73" s="135"/>
      <c r="J73" s="135"/>
      <c r="K73" s="185"/>
      <c r="L73" s="185"/>
      <c r="M73" s="185"/>
      <c r="N73" s="185"/>
      <c r="O73" s="185"/>
      <c r="P73" s="185"/>
      <c r="Q73" s="185"/>
      <c r="R73" s="185"/>
    </row>
    <row r="74" spans="2:18" x14ac:dyDescent="0.2">
      <c r="B74" s="173"/>
      <c r="C74" s="173"/>
      <c r="D74" s="173"/>
      <c r="E74" s="173"/>
      <c r="F74" s="185"/>
      <c r="G74" s="185"/>
      <c r="H74" s="185"/>
      <c r="I74" s="135"/>
      <c r="J74" s="135"/>
      <c r="K74" s="185"/>
      <c r="L74" s="185"/>
      <c r="M74" s="185"/>
      <c r="N74" s="185"/>
      <c r="O74" s="185"/>
      <c r="P74" s="185"/>
      <c r="Q74" s="185"/>
      <c r="R74" s="185"/>
    </row>
    <row r="75" spans="2:18" x14ac:dyDescent="0.2">
      <c r="B75" s="173"/>
      <c r="C75" s="173"/>
      <c r="D75" s="173"/>
      <c r="E75" s="173"/>
      <c r="F75" s="185"/>
      <c r="G75" s="185"/>
      <c r="H75" s="185"/>
      <c r="I75" s="135"/>
      <c r="J75" s="135"/>
      <c r="K75" s="185"/>
      <c r="L75" s="185"/>
      <c r="M75" s="185"/>
      <c r="N75" s="185"/>
      <c r="O75" s="185"/>
      <c r="P75" s="185"/>
      <c r="Q75" s="185"/>
      <c r="R75" s="185"/>
    </row>
    <row r="76" spans="2:18" x14ac:dyDescent="0.2">
      <c r="B76" s="173"/>
      <c r="C76" s="173"/>
      <c r="D76" s="173"/>
      <c r="E76" s="173"/>
      <c r="F76" s="185"/>
      <c r="G76" s="185"/>
      <c r="H76" s="185"/>
      <c r="I76" s="135"/>
      <c r="J76" s="135"/>
      <c r="K76" s="185"/>
      <c r="L76" s="185"/>
      <c r="M76" s="185"/>
      <c r="N76" s="185"/>
      <c r="O76" s="185"/>
      <c r="P76" s="185"/>
      <c r="Q76" s="185"/>
      <c r="R76" s="185"/>
    </row>
    <row r="77" spans="2:18" x14ac:dyDescent="0.2">
      <c r="B77" s="173"/>
      <c r="C77" s="173"/>
      <c r="D77" s="173"/>
      <c r="E77" s="173"/>
      <c r="F77" s="185"/>
      <c r="G77" s="185"/>
      <c r="H77" s="185"/>
      <c r="I77" s="135"/>
      <c r="J77" s="135"/>
      <c r="K77" s="185"/>
      <c r="L77" s="185"/>
      <c r="M77" s="185"/>
      <c r="N77" s="185"/>
      <c r="O77" s="185"/>
      <c r="P77" s="185"/>
      <c r="Q77" s="185"/>
      <c r="R77" s="185"/>
    </row>
    <row r="78" spans="2:18" x14ac:dyDescent="0.2">
      <c r="B78" s="173"/>
      <c r="C78" s="173"/>
      <c r="D78" s="173"/>
      <c r="E78" s="173"/>
      <c r="F78" s="185"/>
      <c r="G78" s="185"/>
      <c r="H78" s="185"/>
      <c r="I78" s="135"/>
      <c r="J78" s="135"/>
      <c r="K78" s="185"/>
      <c r="L78" s="185"/>
      <c r="M78" s="185"/>
      <c r="N78" s="185"/>
      <c r="O78" s="185"/>
      <c r="P78" s="185"/>
      <c r="Q78" s="185"/>
      <c r="R78" s="185"/>
    </row>
    <row r="79" spans="2:18" x14ac:dyDescent="0.2">
      <c r="B79" s="173"/>
      <c r="C79" s="173"/>
      <c r="D79" s="173"/>
      <c r="E79" s="173"/>
      <c r="F79" s="185"/>
      <c r="G79" s="185"/>
      <c r="H79" s="185"/>
      <c r="I79" s="135"/>
      <c r="J79" s="135"/>
      <c r="K79" s="185"/>
      <c r="L79" s="185"/>
      <c r="M79" s="185"/>
      <c r="N79" s="185"/>
      <c r="O79" s="185"/>
      <c r="P79" s="185"/>
      <c r="Q79" s="185"/>
      <c r="R79" s="185"/>
    </row>
    <row r="80" spans="2:18" x14ac:dyDescent="0.2">
      <c r="B80" s="173"/>
      <c r="C80" s="173"/>
      <c r="D80" s="173"/>
      <c r="E80" s="173"/>
      <c r="F80" s="185"/>
      <c r="G80" s="185"/>
      <c r="H80" s="185"/>
      <c r="I80" s="135"/>
      <c r="J80" s="135"/>
      <c r="K80" s="185"/>
      <c r="L80" s="185"/>
      <c r="M80" s="185"/>
      <c r="N80" s="185"/>
      <c r="O80" s="185"/>
      <c r="P80" s="185"/>
      <c r="Q80" s="185"/>
      <c r="R80" s="185"/>
    </row>
    <row r="81" spans="2:18" x14ac:dyDescent="0.2">
      <c r="B81" s="173"/>
      <c r="C81" s="173"/>
      <c r="D81" s="173"/>
      <c r="E81" s="173"/>
      <c r="F81" s="185"/>
      <c r="G81" s="185"/>
      <c r="H81" s="185"/>
      <c r="I81" s="135"/>
      <c r="J81" s="135"/>
      <c r="K81" s="185"/>
      <c r="L81" s="185"/>
      <c r="M81" s="185"/>
      <c r="N81" s="185"/>
      <c r="O81" s="185"/>
      <c r="P81" s="185"/>
      <c r="Q81" s="185"/>
      <c r="R81" s="185"/>
    </row>
    <row r="82" spans="2:18" x14ac:dyDescent="0.2">
      <c r="B82" s="173"/>
      <c r="C82" s="173"/>
      <c r="D82" s="173"/>
      <c r="E82" s="173"/>
      <c r="F82" s="185"/>
      <c r="G82" s="185"/>
      <c r="H82" s="185"/>
      <c r="I82" s="135"/>
      <c r="J82" s="135"/>
      <c r="K82" s="185"/>
      <c r="L82" s="185"/>
      <c r="M82" s="185"/>
      <c r="N82" s="185"/>
      <c r="O82" s="185"/>
      <c r="P82" s="185"/>
      <c r="Q82" s="185"/>
      <c r="R82" s="185"/>
    </row>
    <row r="83" spans="2:18" x14ac:dyDescent="0.2">
      <c r="B83" s="173"/>
      <c r="C83" s="173"/>
      <c r="D83" s="173"/>
      <c r="E83" s="173"/>
      <c r="F83" s="185"/>
      <c r="G83" s="185"/>
      <c r="H83" s="185"/>
      <c r="I83" s="135"/>
      <c r="J83" s="135"/>
      <c r="K83" s="185"/>
      <c r="L83" s="185"/>
      <c r="M83" s="185"/>
      <c r="N83" s="185"/>
      <c r="O83" s="185"/>
      <c r="P83" s="185"/>
      <c r="Q83" s="185"/>
      <c r="R83" s="185"/>
    </row>
    <row r="84" spans="2:18" x14ac:dyDescent="0.2">
      <c r="B84" s="173"/>
      <c r="C84" s="173"/>
      <c r="D84" s="173"/>
      <c r="E84" s="173"/>
      <c r="F84" s="185"/>
      <c r="G84" s="185"/>
      <c r="H84" s="185"/>
      <c r="I84" s="135"/>
      <c r="J84" s="135"/>
      <c r="K84" s="185"/>
      <c r="L84" s="185"/>
      <c r="M84" s="185"/>
      <c r="N84" s="185"/>
      <c r="O84" s="185"/>
      <c r="P84" s="185"/>
      <c r="Q84" s="185"/>
      <c r="R84" s="185"/>
    </row>
    <row r="85" spans="2:18" x14ac:dyDescent="0.2">
      <c r="B85" s="173"/>
      <c r="C85" s="173"/>
      <c r="D85" s="173"/>
      <c r="E85" s="173"/>
      <c r="F85" s="185"/>
      <c r="G85" s="185"/>
      <c r="H85" s="185"/>
      <c r="I85" s="135"/>
      <c r="J85" s="135"/>
      <c r="K85" s="185"/>
      <c r="L85" s="185"/>
      <c r="M85" s="185"/>
      <c r="N85" s="185"/>
      <c r="O85" s="185"/>
      <c r="P85" s="185"/>
      <c r="Q85" s="185"/>
      <c r="R85" s="185"/>
    </row>
    <row r="86" spans="2:18" x14ac:dyDescent="0.2">
      <c r="B86" s="173"/>
      <c r="C86" s="173"/>
      <c r="D86" s="173"/>
      <c r="E86" s="173"/>
      <c r="F86" s="185"/>
      <c r="G86" s="185"/>
      <c r="H86" s="185"/>
      <c r="I86" s="135"/>
      <c r="J86" s="135"/>
      <c r="K86" s="185"/>
      <c r="L86" s="185"/>
      <c r="M86" s="185"/>
      <c r="N86" s="185"/>
      <c r="O86" s="185"/>
      <c r="P86" s="185"/>
      <c r="Q86" s="185"/>
      <c r="R86" s="185"/>
    </row>
    <row r="87" spans="2:18" x14ac:dyDescent="0.2">
      <c r="B87" s="173"/>
      <c r="C87" s="173"/>
      <c r="D87" s="173"/>
      <c r="E87" s="173"/>
      <c r="F87" s="185"/>
      <c r="G87" s="185"/>
      <c r="H87" s="185"/>
      <c r="I87" s="135"/>
      <c r="J87" s="135"/>
      <c r="K87" s="185"/>
      <c r="L87" s="185"/>
      <c r="M87" s="185"/>
      <c r="N87" s="185"/>
      <c r="O87" s="185"/>
      <c r="P87" s="185"/>
      <c r="Q87" s="185"/>
      <c r="R87" s="185"/>
    </row>
    <row r="88" spans="2:18" x14ac:dyDescent="0.2">
      <c r="B88" s="173"/>
      <c r="C88" s="173"/>
      <c r="D88" s="173"/>
      <c r="E88" s="173"/>
      <c r="F88" s="185"/>
      <c r="G88" s="185"/>
      <c r="H88" s="185"/>
      <c r="I88" s="135"/>
      <c r="J88" s="135"/>
      <c r="K88" s="185"/>
      <c r="L88" s="185"/>
      <c r="M88" s="185"/>
      <c r="N88" s="185"/>
      <c r="O88" s="185"/>
      <c r="P88" s="185"/>
      <c r="Q88" s="185"/>
      <c r="R88" s="185"/>
    </row>
    <row r="89" spans="2:18" x14ac:dyDescent="0.2">
      <c r="B89" s="173"/>
      <c r="C89" s="173"/>
      <c r="D89" s="173"/>
      <c r="E89" s="173"/>
      <c r="F89" s="185"/>
      <c r="G89" s="185"/>
      <c r="H89" s="185"/>
      <c r="I89" s="135"/>
      <c r="J89" s="135"/>
      <c r="K89" s="185"/>
      <c r="L89" s="185"/>
      <c r="M89" s="185"/>
      <c r="N89" s="185"/>
      <c r="O89" s="185"/>
      <c r="P89" s="185"/>
      <c r="Q89" s="185"/>
      <c r="R89" s="185"/>
    </row>
    <row r="90" spans="2:18" x14ac:dyDescent="0.2">
      <c r="B90" s="173"/>
      <c r="C90" s="173"/>
      <c r="D90" s="173"/>
      <c r="E90" s="173"/>
      <c r="F90" s="185"/>
      <c r="G90" s="185"/>
      <c r="H90" s="185"/>
      <c r="I90" s="135"/>
      <c r="J90" s="135"/>
      <c r="K90" s="185"/>
      <c r="L90" s="185"/>
      <c r="M90" s="185"/>
      <c r="N90" s="185"/>
      <c r="O90" s="185"/>
      <c r="P90" s="185"/>
      <c r="Q90" s="185"/>
      <c r="R90" s="185"/>
    </row>
    <row r="91" spans="2:18" x14ac:dyDescent="0.2">
      <c r="B91" s="173"/>
      <c r="C91" s="173"/>
      <c r="D91" s="173"/>
      <c r="E91" s="173"/>
      <c r="F91" s="185"/>
      <c r="G91" s="185"/>
      <c r="H91" s="185"/>
      <c r="I91" s="135"/>
      <c r="J91" s="135"/>
      <c r="K91" s="185"/>
      <c r="L91" s="185"/>
      <c r="M91" s="185"/>
      <c r="N91" s="185"/>
      <c r="O91" s="185"/>
      <c r="P91" s="185"/>
      <c r="Q91" s="185"/>
      <c r="R91" s="185"/>
    </row>
    <row r="92" spans="2:18" x14ac:dyDescent="0.2">
      <c r="B92" s="173"/>
      <c r="C92" s="173"/>
      <c r="D92" s="173"/>
      <c r="E92" s="173"/>
      <c r="F92" s="185"/>
      <c r="G92" s="185"/>
      <c r="H92" s="185"/>
      <c r="I92" s="135"/>
      <c r="J92" s="135"/>
      <c r="K92" s="185"/>
      <c r="L92" s="185"/>
      <c r="M92" s="185"/>
      <c r="N92" s="185"/>
      <c r="O92" s="185"/>
      <c r="P92" s="185"/>
      <c r="Q92" s="185"/>
      <c r="R92" s="185"/>
    </row>
    <row r="93" spans="2:18" x14ac:dyDescent="0.2">
      <c r="B93" s="173"/>
      <c r="C93" s="173"/>
      <c r="D93" s="173"/>
      <c r="E93" s="173"/>
      <c r="F93" s="185"/>
      <c r="G93" s="185"/>
      <c r="H93" s="185"/>
      <c r="I93" s="135"/>
      <c r="J93" s="135"/>
      <c r="K93" s="185"/>
      <c r="L93" s="185"/>
      <c r="M93" s="185"/>
      <c r="N93" s="185"/>
      <c r="O93" s="185"/>
      <c r="P93" s="185"/>
      <c r="Q93" s="185"/>
      <c r="R93" s="185"/>
    </row>
    <row r="94" spans="2:18" x14ac:dyDescent="0.2">
      <c r="B94" s="173"/>
      <c r="C94" s="173"/>
      <c r="D94" s="173"/>
      <c r="E94" s="173"/>
      <c r="F94" s="185"/>
      <c r="G94" s="185"/>
      <c r="H94" s="185"/>
      <c r="I94" s="135"/>
      <c r="J94" s="135"/>
      <c r="K94" s="185"/>
      <c r="L94" s="185"/>
      <c r="M94" s="185"/>
      <c r="N94" s="185"/>
      <c r="O94" s="185"/>
      <c r="P94" s="185"/>
      <c r="Q94" s="185"/>
      <c r="R94" s="185"/>
    </row>
    <row r="95" spans="2:18" x14ac:dyDescent="0.2">
      <c r="B95" s="173"/>
      <c r="C95" s="173"/>
      <c r="D95" s="173"/>
      <c r="E95" s="173"/>
      <c r="F95" s="185"/>
      <c r="G95" s="185"/>
      <c r="H95" s="185"/>
      <c r="I95" s="135"/>
      <c r="J95" s="135"/>
      <c r="K95" s="185"/>
      <c r="L95" s="185"/>
      <c r="M95" s="185"/>
      <c r="N95" s="185"/>
      <c r="O95" s="185"/>
      <c r="P95" s="185"/>
      <c r="Q95" s="185"/>
      <c r="R95" s="185"/>
    </row>
    <row r="96" spans="2:18" x14ac:dyDescent="0.2">
      <c r="B96" s="173"/>
      <c r="C96" s="173"/>
      <c r="D96" s="173"/>
      <c r="E96" s="173"/>
      <c r="F96" s="185"/>
      <c r="G96" s="185"/>
      <c r="H96" s="185"/>
      <c r="I96" s="135"/>
      <c r="J96" s="135"/>
      <c r="K96" s="185"/>
      <c r="L96" s="185"/>
      <c r="M96" s="185"/>
      <c r="N96" s="185"/>
      <c r="O96" s="185"/>
      <c r="P96" s="185"/>
      <c r="Q96" s="185"/>
      <c r="R96" s="185"/>
    </row>
    <row r="97" spans="2:18" x14ac:dyDescent="0.2">
      <c r="B97" s="173"/>
      <c r="C97" s="173"/>
      <c r="D97" s="173"/>
      <c r="E97" s="173"/>
      <c r="F97" s="185"/>
      <c r="G97" s="185"/>
      <c r="H97" s="185"/>
      <c r="I97" s="135"/>
      <c r="J97" s="135"/>
      <c r="K97" s="185"/>
      <c r="L97" s="185"/>
      <c r="M97" s="185"/>
      <c r="N97" s="185"/>
      <c r="O97" s="185"/>
      <c r="P97" s="185"/>
      <c r="Q97" s="185"/>
      <c r="R97" s="185"/>
    </row>
    <row r="98" spans="2:18" x14ac:dyDescent="0.2">
      <c r="B98" s="173"/>
      <c r="C98" s="173"/>
      <c r="D98" s="173"/>
      <c r="E98" s="173"/>
      <c r="F98" s="185"/>
      <c r="G98" s="185"/>
      <c r="H98" s="185"/>
      <c r="I98" s="135"/>
      <c r="J98" s="135"/>
      <c r="K98" s="185"/>
      <c r="L98" s="185"/>
      <c r="M98" s="185"/>
      <c r="N98" s="185"/>
      <c r="O98" s="185"/>
      <c r="P98" s="185"/>
      <c r="Q98" s="185"/>
      <c r="R98" s="185"/>
    </row>
    <row r="99" spans="2:18" x14ac:dyDescent="0.2">
      <c r="B99" s="173"/>
      <c r="C99" s="173"/>
      <c r="D99" s="173"/>
      <c r="E99" s="173"/>
      <c r="F99" s="185"/>
      <c r="G99" s="185"/>
      <c r="H99" s="185"/>
      <c r="I99" s="135"/>
      <c r="J99" s="135"/>
      <c r="K99" s="185"/>
      <c r="L99" s="185"/>
      <c r="M99" s="185"/>
      <c r="N99" s="185"/>
      <c r="O99" s="185"/>
      <c r="P99" s="185"/>
      <c r="Q99" s="185"/>
      <c r="R99" s="185"/>
    </row>
    <row r="100" spans="2:18" x14ac:dyDescent="0.2">
      <c r="B100" s="173"/>
      <c r="C100" s="173"/>
      <c r="D100" s="173"/>
      <c r="E100" s="173"/>
      <c r="F100" s="185"/>
      <c r="G100" s="185"/>
      <c r="H100" s="185"/>
      <c r="I100" s="135"/>
      <c r="J100" s="135"/>
      <c r="K100" s="185"/>
      <c r="L100" s="185"/>
      <c r="M100" s="185"/>
      <c r="N100" s="185"/>
      <c r="O100" s="185"/>
      <c r="P100" s="185"/>
      <c r="Q100" s="185"/>
      <c r="R100" s="185"/>
    </row>
    <row r="101" spans="2:18" x14ac:dyDescent="0.2">
      <c r="B101" s="173"/>
      <c r="C101" s="173"/>
      <c r="D101" s="173"/>
      <c r="E101" s="173"/>
      <c r="F101" s="185"/>
      <c r="G101" s="185"/>
      <c r="H101" s="185"/>
      <c r="I101" s="135"/>
      <c r="J101" s="135"/>
      <c r="K101" s="185"/>
      <c r="L101" s="185"/>
      <c r="M101" s="185"/>
      <c r="N101" s="185"/>
      <c r="O101" s="185"/>
      <c r="P101" s="185"/>
      <c r="Q101" s="185"/>
      <c r="R101" s="185"/>
    </row>
    <row r="102" spans="2:18" x14ac:dyDescent="0.2">
      <c r="B102" s="173"/>
      <c r="C102" s="173"/>
      <c r="D102" s="173"/>
      <c r="E102" s="173"/>
      <c r="F102" s="185"/>
      <c r="G102" s="185"/>
      <c r="H102" s="185"/>
      <c r="I102" s="135"/>
      <c r="J102" s="135"/>
      <c r="K102" s="185"/>
      <c r="L102" s="185"/>
      <c r="M102" s="185"/>
      <c r="N102" s="185"/>
      <c r="O102" s="185"/>
      <c r="P102" s="185"/>
      <c r="Q102" s="185"/>
      <c r="R102" s="185"/>
    </row>
    <row r="103" spans="2:18" x14ac:dyDescent="0.2">
      <c r="B103" s="173"/>
      <c r="C103" s="173"/>
      <c r="D103" s="173"/>
      <c r="E103" s="173"/>
      <c r="F103" s="185"/>
      <c r="G103" s="185"/>
      <c r="H103" s="185"/>
      <c r="I103" s="135"/>
      <c r="J103" s="135"/>
      <c r="K103" s="185"/>
      <c r="L103" s="185"/>
      <c r="M103" s="185"/>
      <c r="N103" s="185"/>
      <c r="O103" s="185"/>
      <c r="P103" s="185"/>
      <c r="Q103" s="185"/>
      <c r="R103" s="185"/>
    </row>
    <row r="104" spans="2:18" x14ac:dyDescent="0.2">
      <c r="B104" s="173"/>
      <c r="C104" s="173"/>
      <c r="D104" s="173"/>
      <c r="E104" s="173"/>
      <c r="F104" s="185"/>
      <c r="G104" s="185"/>
      <c r="H104" s="185"/>
      <c r="I104" s="135"/>
      <c r="J104" s="135"/>
      <c r="K104" s="185"/>
      <c r="L104" s="185"/>
      <c r="M104" s="185"/>
      <c r="N104" s="185"/>
      <c r="O104" s="185"/>
      <c r="P104" s="185"/>
      <c r="Q104" s="185"/>
      <c r="R104" s="185"/>
    </row>
    <row r="105" spans="2:18" x14ac:dyDescent="0.2">
      <c r="B105" s="173"/>
      <c r="C105" s="173"/>
      <c r="D105" s="173"/>
      <c r="E105" s="173"/>
      <c r="F105" s="185"/>
      <c r="G105" s="185"/>
      <c r="H105" s="185"/>
      <c r="I105" s="135"/>
      <c r="J105" s="135"/>
      <c r="K105" s="185"/>
      <c r="L105" s="185"/>
      <c r="M105" s="185"/>
      <c r="N105" s="185"/>
      <c r="O105" s="185"/>
      <c r="P105" s="185"/>
      <c r="Q105" s="185"/>
      <c r="R105" s="185"/>
    </row>
    <row r="106" spans="2:18" x14ac:dyDescent="0.2">
      <c r="B106" s="173"/>
      <c r="C106" s="173"/>
      <c r="D106" s="173"/>
      <c r="E106" s="173"/>
      <c r="F106" s="185"/>
      <c r="G106" s="185"/>
      <c r="H106" s="185"/>
      <c r="I106" s="135"/>
      <c r="J106" s="135"/>
      <c r="K106" s="185"/>
      <c r="L106" s="185"/>
      <c r="M106" s="185"/>
      <c r="N106" s="185"/>
      <c r="O106" s="185"/>
      <c r="P106" s="185"/>
      <c r="Q106" s="185"/>
      <c r="R106" s="185"/>
    </row>
    <row r="107" spans="2:18" x14ac:dyDescent="0.2">
      <c r="B107" s="173"/>
      <c r="C107" s="173"/>
      <c r="D107" s="173"/>
      <c r="E107" s="173"/>
      <c r="F107" s="185"/>
      <c r="G107" s="185"/>
      <c r="H107" s="185"/>
      <c r="I107" s="135"/>
      <c r="J107" s="135"/>
      <c r="K107" s="185"/>
      <c r="L107" s="185"/>
      <c r="M107" s="185"/>
      <c r="N107" s="185"/>
      <c r="O107" s="185"/>
      <c r="P107" s="185"/>
      <c r="Q107" s="185"/>
      <c r="R107" s="185"/>
    </row>
    <row r="108" spans="2:18" x14ac:dyDescent="0.2">
      <c r="B108" s="173"/>
      <c r="C108" s="173"/>
      <c r="D108" s="173"/>
      <c r="E108" s="173"/>
      <c r="F108" s="185"/>
      <c r="G108" s="185"/>
      <c r="H108" s="185"/>
      <c r="I108" s="135"/>
      <c r="J108" s="135"/>
      <c r="K108" s="185"/>
      <c r="L108" s="185"/>
      <c r="M108" s="185"/>
      <c r="N108" s="185"/>
      <c r="O108" s="185"/>
      <c r="P108" s="185"/>
      <c r="Q108" s="185"/>
      <c r="R108" s="185"/>
    </row>
    <row r="109" spans="2:18" x14ac:dyDescent="0.2">
      <c r="B109" s="173"/>
      <c r="C109" s="173"/>
      <c r="D109" s="173"/>
      <c r="E109" s="173"/>
      <c r="F109" s="185"/>
      <c r="G109" s="185"/>
      <c r="H109" s="185"/>
      <c r="I109" s="135"/>
      <c r="J109" s="135"/>
      <c r="K109" s="185"/>
      <c r="L109" s="185"/>
      <c r="M109" s="185"/>
      <c r="N109" s="185"/>
      <c r="O109" s="185"/>
      <c r="P109" s="185"/>
      <c r="Q109" s="185"/>
      <c r="R109" s="185"/>
    </row>
    <row r="110" spans="2:18" x14ac:dyDescent="0.2">
      <c r="B110" s="173"/>
      <c r="C110" s="173"/>
      <c r="D110" s="173"/>
      <c r="E110" s="173"/>
      <c r="F110" s="185"/>
      <c r="G110" s="185"/>
      <c r="H110" s="185"/>
      <c r="I110" s="135"/>
      <c r="J110" s="135"/>
      <c r="K110" s="185"/>
      <c r="L110" s="185"/>
      <c r="M110" s="185"/>
      <c r="N110" s="185"/>
      <c r="O110" s="185"/>
      <c r="P110" s="185"/>
      <c r="Q110" s="185"/>
      <c r="R110" s="185"/>
    </row>
    <row r="111" spans="2:18" x14ac:dyDescent="0.2">
      <c r="B111" s="173"/>
      <c r="C111" s="173"/>
      <c r="D111" s="173"/>
      <c r="E111" s="173"/>
      <c r="F111" s="185"/>
      <c r="G111" s="185"/>
      <c r="H111" s="185"/>
      <c r="I111" s="135"/>
      <c r="J111" s="135"/>
      <c r="K111" s="185"/>
      <c r="L111" s="185"/>
      <c r="M111" s="185"/>
      <c r="N111" s="185"/>
      <c r="O111" s="185"/>
      <c r="P111" s="185"/>
      <c r="Q111" s="185"/>
      <c r="R111" s="185"/>
    </row>
    <row r="112" spans="2:18" x14ac:dyDescent="0.2">
      <c r="B112" s="173"/>
      <c r="C112" s="173"/>
      <c r="D112" s="173"/>
      <c r="E112" s="173"/>
      <c r="F112" s="185"/>
      <c r="G112" s="185"/>
      <c r="H112" s="185"/>
      <c r="I112" s="135"/>
      <c r="J112" s="135"/>
      <c r="K112" s="185"/>
      <c r="L112" s="185"/>
      <c r="M112" s="185"/>
      <c r="N112" s="185"/>
      <c r="O112" s="185"/>
      <c r="P112" s="185"/>
      <c r="Q112" s="185"/>
      <c r="R112" s="185"/>
    </row>
    <row r="113" spans="2:18" x14ac:dyDescent="0.2">
      <c r="B113" s="173"/>
      <c r="C113" s="173"/>
      <c r="D113" s="173"/>
      <c r="E113" s="173"/>
      <c r="F113" s="185"/>
      <c r="G113" s="185"/>
      <c r="H113" s="185"/>
      <c r="I113" s="135"/>
      <c r="J113" s="135"/>
      <c r="K113" s="185"/>
      <c r="L113" s="185"/>
      <c r="M113" s="185"/>
      <c r="N113" s="185"/>
      <c r="O113" s="185"/>
      <c r="P113" s="185"/>
      <c r="Q113" s="185"/>
      <c r="R113" s="185"/>
    </row>
    <row r="114" spans="2:18" x14ac:dyDescent="0.2">
      <c r="B114" s="173"/>
      <c r="C114" s="173"/>
      <c r="D114" s="173"/>
      <c r="E114" s="173"/>
      <c r="F114" s="185"/>
      <c r="G114" s="185"/>
      <c r="H114" s="185"/>
      <c r="I114" s="135"/>
      <c r="J114" s="135"/>
      <c r="K114" s="185"/>
      <c r="L114" s="185"/>
      <c r="M114" s="185"/>
      <c r="N114" s="185"/>
      <c r="O114" s="185"/>
      <c r="P114" s="185"/>
      <c r="Q114" s="185"/>
      <c r="R114" s="185"/>
    </row>
    <row r="115" spans="2:18" x14ac:dyDescent="0.2">
      <c r="B115" s="173"/>
      <c r="C115" s="173"/>
      <c r="D115" s="173"/>
      <c r="E115" s="173"/>
      <c r="F115" s="185"/>
      <c r="G115" s="185"/>
      <c r="H115" s="185"/>
      <c r="I115" s="135"/>
      <c r="J115" s="135"/>
      <c r="K115" s="185"/>
      <c r="L115" s="185"/>
      <c r="M115" s="185"/>
      <c r="N115" s="185"/>
      <c r="O115" s="185"/>
      <c r="P115" s="185"/>
      <c r="Q115" s="185"/>
      <c r="R115" s="185"/>
    </row>
    <row r="116" spans="2:18" x14ac:dyDescent="0.2">
      <c r="B116" s="173"/>
      <c r="C116" s="173"/>
      <c r="D116" s="173"/>
      <c r="E116" s="173"/>
      <c r="F116" s="185"/>
      <c r="G116" s="185"/>
      <c r="H116" s="185"/>
      <c r="I116" s="135"/>
      <c r="J116" s="135"/>
      <c r="K116" s="185"/>
      <c r="L116" s="185"/>
      <c r="M116" s="185"/>
      <c r="N116" s="185"/>
      <c r="O116" s="185"/>
      <c r="P116" s="185"/>
      <c r="Q116" s="185"/>
      <c r="R116" s="185"/>
    </row>
    <row r="117" spans="2:18" x14ac:dyDescent="0.2">
      <c r="B117" s="173"/>
      <c r="C117" s="173"/>
      <c r="D117" s="173"/>
      <c r="E117" s="173"/>
      <c r="F117" s="185"/>
      <c r="G117" s="185"/>
      <c r="H117" s="185"/>
      <c r="I117" s="135"/>
      <c r="J117" s="135"/>
      <c r="K117" s="185"/>
      <c r="L117" s="185"/>
      <c r="M117" s="185"/>
      <c r="N117" s="185"/>
      <c r="O117" s="185"/>
      <c r="P117" s="185"/>
      <c r="Q117" s="185"/>
      <c r="R117" s="185"/>
    </row>
    <row r="118" spans="2:18" x14ac:dyDescent="0.2">
      <c r="B118" s="173"/>
      <c r="C118" s="173"/>
      <c r="D118" s="173"/>
      <c r="E118" s="173"/>
      <c r="F118" s="185"/>
      <c r="G118" s="185"/>
      <c r="H118" s="185"/>
      <c r="I118" s="135"/>
      <c r="J118" s="135"/>
      <c r="K118" s="185"/>
      <c r="L118" s="185"/>
      <c r="M118" s="185"/>
      <c r="N118" s="185"/>
      <c r="O118" s="185"/>
      <c r="P118" s="185"/>
      <c r="Q118" s="185"/>
      <c r="R118" s="185"/>
    </row>
    <row r="119" spans="2:18" x14ac:dyDescent="0.2">
      <c r="B119" s="173"/>
      <c r="C119" s="173"/>
      <c r="D119" s="173"/>
      <c r="E119" s="173"/>
      <c r="F119" s="185"/>
      <c r="G119" s="185"/>
      <c r="H119" s="185"/>
      <c r="I119" s="135"/>
      <c r="J119" s="135"/>
      <c r="K119" s="185"/>
      <c r="L119" s="185"/>
      <c r="M119" s="185"/>
      <c r="N119" s="185"/>
      <c r="O119" s="185"/>
      <c r="P119" s="185"/>
      <c r="Q119" s="185"/>
      <c r="R119" s="185"/>
    </row>
    <row r="120" spans="2:18" x14ac:dyDescent="0.2">
      <c r="B120" s="173"/>
      <c r="C120" s="173"/>
      <c r="D120" s="173"/>
      <c r="E120" s="173"/>
      <c r="F120" s="185"/>
      <c r="G120" s="185"/>
      <c r="H120" s="185"/>
      <c r="I120" s="135"/>
      <c r="J120" s="135"/>
      <c r="K120" s="185"/>
      <c r="L120" s="185"/>
      <c r="M120" s="185"/>
      <c r="N120" s="185"/>
      <c r="O120" s="185"/>
      <c r="P120" s="185"/>
      <c r="Q120" s="185"/>
      <c r="R120" s="185"/>
    </row>
    <row r="121" spans="2:18" x14ac:dyDescent="0.2">
      <c r="B121" s="173"/>
      <c r="C121" s="173"/>
      <c r="D121" s="173"/>
      <c r="E121" s="173"/>
      <c r="F121" s="185"/>
      <c r="G121" s="185"/>
      <c r="H121" s="185"/>
      <c r="I121" s="135"/>
      <c r="J121" s="135"/>
      <c r="K121" s="185"/>
      <c r="L121" s="185"/>
      <c r="M121" s="185"/>
      <c r="N121" s="185"/>
      <c r="O121" s="185"/>
      <c r="P121" s="185"/>
      <c r="Q121" s="185"/>
      <c r="R121" s="185"/>
    </row>
    <row r="122" spans="2:18" x14ac:dyDescent="0.2">
      <c r="B122" s="173"/>
      <c r="C122" s="173"/>
      <c r="D122" s="173"/>
      <c r="E122" s="173"/>
      <c r="F122" s="185"/>
      <c r="G122" s="185"/>
      <c r="H122" s="185"/>
      <c r="I122" s="135"/>
      <c r="J122" s="135"/>
      <c r="K122" s="185"/>
      <c r="L122" s="185"/>
      <c r="M122" s="185"/>
      <c r="N122" s="185"/>
      <c r="O122" s="185"/>
      <c r="P122" s="185"/>
      <c r="Q122" s="185"/>
      <c r="R122" s="185"/>
    </row>
    <row r="123" spans="2:18" x14ac:dyDescent="0.2">
      <c r="B123" s="173"/>
      <c r="C123" s="173"/>
      <c r="D123" s="173"/>
      <c r="E123" s="173"/>
      <c r="F123" s="185"/>
      <c r="G123" s="185"/>
      <c r="H123" s="185"/>
      <c r="I123" s="135"/>
      <c r="J123" s="135"/>
      <c r="K123" s="185"/>
      <c r="L123" s="185"/>
      <c r="M123" s="185"/>
      <c r="N123" s="185"/>
      <c r="O123" s="185"/>
      <c r="P123" s="185"/>
      <c r="Q123" s="185"/>
      <c r="R123" s="185"/>
    </row>
    <row r="124" spans="2:18" x14ac:dyDescent="0.2">
      <c r="B124" s="173"/>
      <c r="C124" s="173"/>
      <c r="D124" s="173"/>
      <c r="E124" s="173"/>
      <c r="F124" s="185"/>
      <c r="G124" s="185"/>
      <c r="H124" s="185"/>
      <c r="I124" s="135"/>
      <c r="J124" s="135"/>
      <c r="K124" s="185"/>
      <c r="L124" s="185"/>
      <c r="M124" s="185"/>
      <c r="N124" s="185"/>
      <c r="O124" s="185"/>
      <c r="P124" s="185"/>
      <c r="Q124" s="185"/>
      <c r="R124" s="185"/>
    </row>
    <row r="125" spans="2:18" x14ac:dyDescent="0.2">
      <c r="B125" s="173"/>
      <c r="C125" s="173"/>
      <c r="D125" s="173"/>
      <c r="E125" s="173"/>
      <c r="F125" s="185"/>
      <c r="G125" s="185"/>
      <c r="H125" s="185"/>
      <c r="I125" s="135"/>
      <c r="J125" s="135"/>
      <c r="K125" s="185"/>
      <c r="L125" s="185"/>
      <c r="M125" s="185"/>
      <c r="N125" s="185"/>
      <c r="O125" s="185"/>
      <c r="P125" s="185"/>
      <c r="Q125" s="185"/>
      <c r="R125" s="185"/>
    </row>
    <row r="126" spans="2:18" x14ac:dyDescent="0.2">
      <c r="B126" s="173"/>
      <c r="C126" s="173"/>
      <c r="D126" s="173"/>
      <c r="E126" s="173"/>
      <c r="F126" s="185"/>
      <c r="G126" s="185"/>
      <c r="H126" s="185"/>
      <c r="I126" s="135"/>
      <c r="J126" s="135"/>
      <c r="K126" s="185"/>
      <c r="L126" s="185"/>
      <c r="M126" s="185"/>
      <c r="N126" s="185"/>
      <c r="O126" s="185"/>
      <c r="P126" s="185"/>
      <c r="Q126" s="185"/>
      <c r="R126" s="185"/>
    </row>
    <row r="127" spans="2:18" x14ac:dyDescent="0.2">
      <c r="B127" s="173"/>
      <c r="C127" s="173"/>
      <c r="D127" s="173"/>
      <c r="E127" s="173"/>
      <c r="F127" s="185"/>
      <c r="G127" s="185"/>
      <c r="H127" s="185"/>
      <c r="I127" s="135"/>
      <c r="J127" s="135"/>
      <c r="K127" s="185"/>
      <c r="L127" s="185"/>
      <c r="M127" s="185"/>
      <c r="N127" s="185"/>
      <c r="O127" s="185"/>
      <c r="P127" s="185"/>
      <c r="Q127" s="185"/>
      <c r="R127" s="185"/>
    </row>
    <row r="128" spans="2:18" x14ac:dyDescent="0.2">
      <c r="B128" s="173"/>
      <c r="C128" s="173"/>
      <c r="D128" s="173"/>
      <c r="E128" s="173"/>
      <c r="F128" s="185"/>
      <c r="G128" s="185"/>
      <c r="H128" s="185"/>
      <c r="I128" s="135"/>
      <c r="J128" s="135"/>
      <c r="K128" s="185"/>
      <c r="L128" s="185"/>
      <c r="M128" s="185"/>
      <c r="N128" s="185"/>
      <c r="O128" s="185"/>
      <c r="P128" s="185"/>
      <c r="Q128" s="185"/>
      <c r="R128" s="185"/>
    </row>
    <row r="129" spans="2:18" x14ac:dyDescent="0.2">
      <c r="B129" s="173"/>
      <c r="C129" s="173"/>
      <c r="D129" s="173"/>
      <c r="E129" s="173"/>
      <c r="F129" s="185"/>
      <c r="G129" s="185"/>
      <c r="H129" s="185"/>
      <c r="I129" s="135"/>
      <c r="J129" s="135"/>
      <c r="K129" s="185"/>
      <c r="L129" s="185"/>
      <c r="M129" s="185"/>
      <c r="N129" s="185"/>
      <c r="O129" s="185"/>
      <c r="P129" s="185"/>
      <c r="Q129" s="185"/>
      <c r="R129" s="185"/>
    </row>
    <row r="130" spans="2:18" x14ac:dyDescent="0.2">
      <c r="B130" s="173"/>
      <c r="C130" s="173"/>
      <c r="D130" s="173"/>
      <c r="E130" s="173"/>
      <c r="F130" s="185"/>
      <c r="G130" s="185"/>
      <c r="H130" s="185"/>
      <c r="I130" s="135"/>
      <c r="J130" s="135"/>
      <c r="K130" s="185"/>
      <c r="L130" s="185"/>
      <c r="M130" s="185"/>
      <c r="N130" s="185"/>
      <c r="O130" s="185"/>
      <c r="P130" s="185"/>
      <c r="Q130" s="185"/>
      <c r="R130" s="185"/>
    </row>
    <row r="131" spans="2:18" x14ac:dyDescent="0.2">
      <c r="B131" s="173"/>
      <c r="C131" s="173"/>
      <c r="D131" s="173"/>
      <c r="E131" s="173"/>
      <c r="F131" s="185"/>
      <c r="G131" s="185"/>
      <c r="H131" s="185"/>
      <c r="I131" s="135"/>
      <c r="J131" s="135"/>
      <c r="K131" s="185"/>
      <c r="L131" s="185"/>
      <c r="M131" s="185"/>
      <c r="N131" s="185"/>
      <c r="O131" s="185"/>
      <c r="P131" s="185"/>
      <c r="Q131" s="185"/>
      <c r="R131" s="185"/>
    </row>
    <row r="132" spans="2:18" x14ac:dyDescent="0.2">
      <c r="B132" s="173"/>
      <c r="C132" s="173"/>
      <c r="D132" s="173"/>
      <c r="E132" s="173"/>
      <c r="F132" s="185"/>
      <c r="G132" s="185"/>
      <c r="H132" s="185"/>
      <c r="I132" s="135"/>
      <c r="J132" s="135"/>
      <c r="K132" s="185"/>
      <c r="L132" s="185"/>
      <c r="M132" s="185"/>
      <c r="N132" s="185"/>
      <c r="O132" s="185"/>
      <c r="P132" s="185"/>
      <c r="Q132" s="185"/>
      <c r="R132" s="185"/>
    </row>
    <row r="133" spans="2:18" x14ac:dyDescent="0.2">
      <c r="B133" s="173"/>
      <c r="C133" s="173"/>
      <c r="D133" s="173"/>
      <c r="E133" s="173"/>
      <c r="F133" s="185"/>
      <c r="G133" s="185"/>
      <c r="H133" s="185"/>
      <c r="I133" s="135"/>
      <c r="J133" s="135"/>
      <c r="K133" s="185"/>
      <c r="L133" s="185"/>
      <c r="M133" s="185"/>
      <c r="N133" s="185"/>
      <c r="O133" s="185"/>
      <c r="P133" s="185"/>
      <c r="Q133" s="185"/>
      <c r="R133" s="185"/>
    </row>
    <row r="134" spans="2:18" x14ac:dyDescent="0.2">
      <c r="B134" s="173"/>
      <c r="C134" s="173"/>
      <c r="D134" s="173"/>
      <c r="E134" s="173"/>
      <c r="F134" s="185"/>
      <c r="G134" s="185"/>
      <c r="H134" s="185"/>
      <c r="I134" s="135"/>
      <c r="J134" s="135"/>
      <c r="K134" s="185"/>
      <c r="L134" s="185"/>
      <c r="M134" s="185"/>
      <c r="N134" s="185"/>
      <c r="O134" s="185"/>
      <c r="P134" s="185"/>
      <c r="Q134" s="185"/>
      <c r="R134" s="185"/>
    </row>
    <row r="135" spans="2:18" x14ac:dyDescent="0.2">
      <c r="B135" s="173"/>
      <c r="C135" s="173"/>
      <c r="D135" s="173"/>
      <c r="E135" s="173"/>
      <c r="F135" s="185"/>
      <c r="G135" s="185"/>
      <c r="H135" s="185"/>
      <c r="I135" s="135"/>
      <c r="J135" s="135"/>
      <c r="K135" s="185"/>
      <c r="L135" s="185"/>
      <c r="M135" s="185"/>
      <c r="N135" s="185"/>
      <c r="O135" s="185"/>
      <c r="P135" s="185"/>
      <c r="Q135" s="185"/>
      <c r="R135" s="185"/>
    </row>
    <row r="136" spans="2:18" x14ac:dyDescent="0.2">
      <c r="B136" s="173"/>
      <c r="C136" s="173"/>
      <c r="D136" s="173"/>
      <c r="E136" s="173"/>
      <c r="F136" s="185"/>
      <c r="G136" s="185"/>
      <c r="H136" s="185"/>
      <c r="I136" s="135"/>
      <c r="J136" s="135"/>
      <c r="K136" s="185"/>
      <c r="L136" s="185"/>
      <c r="M136" s="185"/>
      <c r="N136" s="185"/>
      <c r="O136" s="185"/>
      <c r="P136" s="185"/>
      <c r="Q136" s="185"/>
      <c r="R136" s="185"/>
    </row>
    <row r="137" spans="2:18" x14ac:dyDescent="0.2">
      <c r="B137" s="173"/>
      <c r="C137" s="173"/>
      <c r="D137" s="173"/>
      <c r="E137" s="173"/>
      <c r="F137" s="185"/>
      <c r="G137" s="185"/>
      <c r="H137" s="185"/>
      <c r="I137" s="135"/>
      <c r="J137" s="135"/>
      <c r="K137" s="185"/>
      <c r="L137" s="185"/>
      <c r="M137" s="185"/>
      <c r="N137" s="185"/>
      <c r="O137" s="185"/>
      <c r="P137" s="185"/>
      <c r="Q137" s="185"/>
      <c r="R137" s="185"/>
    </row>
    <row r="138" spans="2:18" x14ac:dyDescent="0.2">
      <c r="B138" s="173"/>
      <c r="C138" s="173"/>
      <c r="D138" s="173"/>
      <c r="E138" s="173"/>
      <c r="F138" s="185"/>
      <c r="G138" s="185"/>
      <c r="H138" s="185"/>
      <c r="I138" s="135"/>
      <c r="J138" s="135"/>
      <c r="K138" s="185"/>
      <c r="L138" s="185"/>
      <c r="M138" s="185"/>
      <c r="N138" s="185"/>
      <c r="O138" s="185"/>
      <c r="P138" s="185"/>
      <c r="Q138" s="185"/>
      <c r="R138" s="185"/>
    </row>
    <row r="139" spans="2:18" x14ac:dyDescent="0.2">
      <c r="B139" s="173"/>
      <c r="C139" s="173"/>
      <c r="D139" s="173"/>
      <c r="E139" s="173"/>
      <c r="F139" s="185"/>
      <c r="G139" s="185"/>
      <c r="H139" s="185"/>
      <c r="I139" s="135"/>
      <c r="J139" s="135"/>
      <c r="K139" s="185"/>
      <c r="L139" s="185"/>
      <c r="M139" s="185"/>
      <c r="N139" s="185"/>
      <c r="O139" s="185"/>
      <c r="P139" s="185"/>
      <c r="Q139" s="185"/>
      <c r="R139" s="185"/>
    </row>
    <row r="140" spans="2:18" x14ac:dyDescent="0.2">
      <c r="B140" s="173"/>
      <c r="C140" s="173"/>
      <c r="D140" s="173"/>
      <c r="E140" s="173"/>
      <c r="F140" s="185"/>
      <c r="G140" s="185"/>
      <c r="H140" s="185"/>
      <c r="I140" s="135"/>
      <c r="J140" s="135"/>
      <c r="K140" s="185"/>
      <c r="L140" s="185"/>
      <c r="M140" s="185"/>
      <c r="N140" s="185"/>
      <c r="O140" s="185"/>
      <c r="P140" s="185"/>
      <c r="Q140" s="185"/>
      <c r="R140" s="185"/>
    </row>
    <row r="141" spans="2:18" x14ac:dyDescent="0.2">
      <c r="B141" s="173"/>
      <c r="C141" s="173"/>
      <c r="D141" s="173"/>
      <c r="E141" s="173"/>
      <c r="F141" s="185"/>
      <c r="G141" s="185"/>
      <c r="H141" s="185"/>
      <c r="I141" s="135"/>
      <c r="J141" s="135"/>
      <c r="K141" s="185"/>
      <c r="L141" s="185"/>
      <c r="M141" s="185"/>
      <c r="N141" s="185"/>
      <c r="O141" s="185"/>
      <c r="P141" s="185"/>
      <c r="Q141" s="185"/>
      <c r="R141" s="185"/>
    </row>
    <row r="142" spans="2:18" x14ac:dyDescent="0.2">
      <c r="B142" s="173"/>
      <c r="C142" s="173"/>
      <c r="D142" s="173"/>
      <c r="E142" s="173"/>
      <c r="F142" s="185"/>
      <c r="G142" s="185"/>
      <c r="H142" s="185"/>
      <c r="I142" s="135"/>
      <c r="J142" s="135"/>
      <c r="K142" s="185"/>
      <c r="L142" s="185"/>
      <c r="M142" s="185"/>
      <c r="N142" s="185"/>
      <c r="O142" s="185"/>
      <c r="P142" s="185"/>
      <c r="Q142" s="185"/>
      <c r="R142" s="185"/>
    </row>
    <row r="143" spans="2:18" x14ac:dyDescent="0.2">
      <c r="B143" s="173"/>
      <c r="C143" s="173"/>
      <c r="D143" s="173"/>
      <c r="E143" s="173"/>
      <c r="F143" s="185"/>
      <c r="G143" s="185"/>
      <c r="H143" s="185"/>
      <c r="I143" s="135"/>
      <c r="J143" s="135"/>
      <c r="K143" s="185"/>
      <c r="L143" s="185"/>
      <c r="M143" s="185"/>
      <c r="N143" s="185"/>
      <c r="O143" s="185"/>
      <c r="P143" s="185"/>
      <c r="Q143" s="185"/>
      <c r="R143" s="185"/>
    </row>
    <row r="144" spans="2:18" x14ac:dyDescent="0.2">
      <c r="B144" s="173"/>
      <c r="C144" s="173"/>
      <c r="D144" s="173"/>
      <c r="E144" s="173"/>
      <c r="F144" s="185"/>
      <c r="G144" s="185"/>
      <c r="H144" s="185"/>
      <c r="I144" s="135"/>
      <c r="J144" s="135"/>
      <c r="K144" s="185"/>
      <c r="L144" s="185"/>
      <c r="M144" s="185"/>
      <c r="N144" s="185"/>
      <c r="O144" s="185"/>
      <c r="P144" s="185"/>
      <c r="Q144" s="185"/>
      <c r="R144" s="185"/>
    </row>
    <row r="145" spans="2:18" x14ac:dyDescent="0.2">
      <c r="B145" s="173"/>
      <c r="C145" s="173"/>
      <c r="D145" s="173"/>
      <c r="E145" s="173"/>
      <c r="F145" s="185"/>
      <c r="G145" s="185"/>
      <c r="H145" s="185"/>
      <c r="I145" s="135"/>
      <c r="J145" s="135"/>
      <c r="K145" s="185"/>
      <c r="L145" s="185"/>
      <c r="M145" s="185"/>
      <c r="N145" s="185"/>
      <c r="O145" s="185"/>
      <c r="P145" s="185"/>
      <c r="Q145" s="185"/>
      <c r="R145" s="185"/>
    </row>
    <row r="146" spans="2:18" x14ac:dyDescent="0.2">
      <c r="B146" s="173"/>
      <c r="C146" s="173"/>
      <c r="D146" s="173"/>
      <c r="E146" s="173"/>
      <c r="F146" s="185"/>
      <c r="G146" s="185"/>
      <c r="H146" s="185"/>
      <c r="I146" s="135"/>
      <c r="J146" s="135"/>
      <c r="K146" s="185"/>
      <c r="L146" s="185"/>
      <c r="M146" s="185"/>
      <c r="N146" s="185"/>
      <c r="O146" s="185"/>
      <c r="P146" s="185"/>
      <c r="Q146" s="185"/>
      <c r="R146" s="185"/>
    </row>
    <row r="147" spans="2:18" x14ac:dyDescent="0.2">
      <c r="B147" s="173"/>
      <c r="C147" s="173"/>
      <c r="D147" s="173"/>
      <c r="E147" s="173"/>
      <c r="F147" s="185"/>
      <c r="G147" s="185"/>
      <c r="H147" s="185"/>
      <c r="I147" s="135"/>
      <c r="J147" s="135"/>
      <c r="K147" s="185"/>
      <c r="L147" s="185"/>
      <c r="M147" s="185"/>
      <c r="N147" s="185"/>
      <c r="O147" s="185"/>
      <c r="P147" s="185"/>
      <c r="Q147" s="185"/>
      <c r="R147" s="185"/>
    </row>
    <row r="148" spans="2:18" x14ac:dyDescent="0.2">
      <c r="B148" s="173"/>
      <c r="C148" s="173"/>
      <c r="D148" s="173"/>
      <c r="E148" s="173"/>
      <c r="F148" s="185"/>
      <c r="G148" s="185"/>
      <c r="H148" s="185"/>
      <c r="I148" s="135"/>
      <c r="J148" s="135"/>
      <c r="K148" s="185"/>
      <c r="L148" s="185"/>
      <c r="M148" s="185"/>
      <c r="N148" s="185"/>
      <c r="O148" s="185"/>
      <c r="P148" s="185"/>
      <c r="Q148" s="185"/>
      <c r="R148" s="185"/>
    </row>
    <row r="149" spans="2:18" x14ac:dyDescent="0.2">
      <c r="B149" s="173"/>
      <c r="C149" s="173"/>
      <c r="D149" s="173"/>
      <c r="E149" s="173"/>
      <c r="F149" s="185"/>
      <c r="G149" s="185"/>
      <c r="H149" s="185"/>
      <c r="I149" s="135"/>
      <c r="J149" s="135"/>
      <c r="K149" s="185"/>
      <c r="L149" s="185"/>
      <c r="M149" s="185"/>
      <c r="N149" s="185"/>
      <c r="O149" s="185"/>
      <c r="P149" s="185"/>
      <c r="Q149" s="185"/>
      <c r="R149" s="185"/>
    </row>
    <row r="150" spans="2:18" x14ac:dyDescent="0.2">
      <c r="B150" s="173"/>
      <c r="C150" s="173"/>
      <c r="D150" s="173"/>
      <c r="E150" s="173"/>
      <c r="F150" s="185"/>
      <c r="G150" s="185"/>
      <c r="H150" s="185"/>
      <c r="I150" s="135"/>
      <c r="J150" s="135"/>
      <c r="K150" s="185"/>
      <c r="L150" s="185"/>
      <c r="M150" s="185"/>
      <c r="N150" s="185"/>
      <c r="O150" s="185"/>
      <c r="P150" s="185"/>
      <c r="Q150" s="185"/>
      <c r="R150" s="185"/>
    </row>
    <row r="151" spans="2:18" x14ac:dyDescent="0.2">
      <c r="B151" s="173"/>
      <c r="C151" s="173"/>
      <c r="D151" s="173"/>
      <c r="E151" s="173"/>
      <c r="F151" s="185"/>
      <c r="G151" s="185"/>
      <c r="H151" s="185"/>
      <c r="I151" s="135"/>
      <c r="J151" s="135"/>
      <c r="K151" s="185"/>
      <c r="L151" s="185"/>
      <c r="M151" s="185"/>
      <c r="N151" s="185"/>
      <c r="O151" s="185"/>
      <c r="P151" s="185"/>
      <c r="Q151" s="185"/>
      <c r="R151" s="185"/>
    </row>
    <row r="152" spans="2:18" x14ac:dyDescent="0.2">
      <c r="B152" s="173"/>
      <c r="C152" s="173"/>
      <c r="D152" s="173"/>
      <c r="E152" s="173"/>
      <c r="F152" s="185"/>
      <c r="G152" s="185"/>
      <c r="H152" s="185"/>
      <c r="I152" s="135"/>
      <c r="J152" s="135"/>
      <c r="K152" s="185"/>
      <c r="L152" s="185"/>
      <c r="M152" s="185"/>
      <c r="N152" s="185"/>
      <c r="O152" s="185"/>
      <c r="P152" s="185"/>
      <c r="Q152" s="185"/>
      <c r="R152" s="185"/>
    </row>
    <row r="153" spans="2:18" x14ac:dyDescent="0.2">
      <c r="B153" s="173"/>
      <c r="C153" s="173"/>
      <c r="D153" s="173"/>
      <c r="E153" s="173"/>
      <c r="F153" s="185"/>
      <c r="G153" s="185"/>
      <c r="H153" s="185"/>
      <c r="I153" s="135"/>
      <c r="J153" s="135"/>
      <c r="K153" s="185"/>
      <c r="L153" s="185"/>
      <c r="M153" s="185"/>
      <c r="N153" s="185"/>
      <c r="O153" s="185"/>
      <c r="P153" s="185"/>
      <c r="Q153" s="185"/>
      <c r="R153" s="185"/>
    </row>
    <row r="154" spans="2:18" x14ac:dyDescent="0.2">
      <c r="B154" s="173"/>
      <c r="C154" s="173"/>
      <c r="D154" s="173"/>
      <c r="E154" s="173"/>
      <c r="F154" s="185"/>
      <c r="G154" s="185"/>
      <c r="H154" s="185"/>
      <c r="I154" s="135"/>
      <c r="J154" s="135"/>
      <c r="K154" s="185"/>
      <c r="L154" s="185"/>
      <c r="M154" s="185"/>
      <c r="N154" s="185"/>
      <c r="O154" s="185"/>
      <c r="P154" s="185"/>
      <c r="Q154" s="185"/>
      <c r="R154" s="185"/>
    </row>
    <row r="155" spans="2:18" x14ac:dyDescent="0.2">
      <c r="B155" s="173"/>
      <c r="C155" s="173"/>
      <c r="D155" s="173"/>
      <c r="E155" s="173"/>
      <c r="F155" s="185"/>
      <c r="G155" s="185"/>
      <c r="H155" s="185"/>
      <c r="I155" s="135"/>
      <c r="J155" s="135"/>
      <c r="K155" s="185"/>
      <c r="L155" s="185"/>
      <c r="M155" s="185"/>
      <c r="N155" s="185"/>
      <c r="O155" s="185"/>
      <c r="P155" s="185"/>
      <c r="Q155" s="185"/>
      <c r="R155" s="185"/>
    </row>
    <row r="156" spans="2:18" x14ac:dyDescent="0.2">
      <c r="B156" s="173"/>
      <c r="C156" s="173"/>
      <c r="D156" s="173"/>
      <c r="E156" s="173"/>
      <c r="F156" s="185"/>
      <c r="G156" s="185"/>
      <c r="H156" s="185"/>
      <c r="I156" s="135"/>
      <c r="J156" s="135"/>
      <c r="K156" s="185"/>
      <c r="L156" s="185"/>
      <c r="M156" s="185"/>
      <c r="N156" s="185"/>
      <c r="O156" s="185"/>
      <c r="P156" s="185"/>
      <c r="Q156" s="185"/>
      <c r="R156" s="185"/>
    </row>
    <row r="157" spans="2:18" x14ac:dyDescent="0.2">
      <c r="B157" s="173"/>
      <c r="C157" s="173"/>
      <c r="D157" s="173"/>
      <c r="E157" s="173"/>
      <c r="F157" s="185"/>
      <c r="G157" s="185"/>
      <c r="H157" s="185"/>
      <c r="I157" s="135"/>
      <c r="J157" s="135"/>
      <c r="K157" s="185"/>
      <c r="L157" s="185"/>
      <c r="M157" s="185"/>
      <c r="N157" s="185"/>
      <c r="O157" s="185"/>
      <c r="P157" s="185"/>
      <c r="Q157" s="185"/>
      <c r="R157" s="185"/>
    </row>
    <row r="158" spans="2:18" x14ac:dyDescent="0.2">
      <c r="B158" s="173"/>
      <c r="C158" s="173"/>
      <c r="D158" s="173"/>
      <c r="E158" s="173"/>
      <c r="F158" s="185"/>
      <c r="G158" s="185"/>
      <c r="H158" s="185"/>
      <c r="I158" s="135"/>
      <c r="J158" s="135"/>
      <c r="K158" s="185"/>
      <c r="L158" s="185"/>
      <c r="M158" s="185"/>
      <c r="N158" s="185"/>
      <c r="O158" s="185"/>
      <c r="P158" s="185"/>
      <c r="Q158" s="185"/>
      <c r="R158" s="185"/>
    </row>
    <row r="159" spans="2:18" x14ac:dyDescent="0.2">
      <c r="B159" s="173"/>
      <c r="C159" s="173"/>
      <c r="D159" s="173"/>
      <c r="E159" s="173"/>
      <c r="F159" s="185"/>
      <c r="G159" s="185"/>
      <c r="H159" s="185"/>
      <c r="I159" s="135"/>
      <c r="J159" s="135"/>
      <c r="K159" s="185"/>
      <c r="L159" s="185"/>
      <c r="M159" s="185"/>
      <c r="N159" s="185"/>
      <c r="O159" s="185"/>
      <c r="P159" s="185"/>
      <c r="Q159" s="185"/>
      <c r="R159" s="185"/>
    </row>
    <row r="160" spans="2:18" x14ac:dyDescent="0.2">
      <c r="B160" s="173"/>
      <c r="C160" s="173"/>
      <c r="D160" s="173"/>
      <c r="E160" s="173"/>
      <c r="F160" s="185"/>
      <c r="G160" s="185"/>
      <c r="H160" s="185"/>
      <c r="I160" s="135"/>
      <c r="J160" s="135"/>
      <c r="K160" s="185"/>
      <c r="L160" s="185"/>
      <c r="M160" s="185"/>
      <c r="N160" s="185"/>
      <c r="O160" s="185"/>
      <c r="P160" s="185"/>
      <c r="Q160" s="185"/>
      <c r="R160" s="185"/>
    </row>
    <row r="161" spans="2:18" x14ac:dyDescent="0.2">
      <c r="B161" s="173"/>
      <c r="C161" s="173"/>
      <c r="D161" s="173"/>
      <c r="E161" s="173"/>
      <c r="F161" s="185"/>
      <c r="G161" s="185"/>
      <c r="H161" s="185"/>
      <c r="I161" s="135"/>
      <c r="J161" s="135"/>
      <c r="K161" s="185"/>
      <c r="L161" s="185"/>
      <c r="M161" s="185"/>
      <c r="N161" s="185"/>
      <c r="O161" s="185"/>
      <c r="P161" s="185"/>
      <c r="Q161" s="185"/>
      <c r="R161" s="185"/>
    </row>
    <row r="162" spans="2:18" x14ac:dyDescent="0.2">
      <c r="B162" s="173"/>
      <c r="C162" s="173"/>
      <c r="D162" s="173"/>
      <c r="E162" s="173"/>
      <c r="F162" s="185"/>
      <c r="G162" s="185"/>
      <c r="H162" s="185"/>
      <c r="I162" s="135"/>
      <c r="J162" s="135"/>
      <c r="K162" s="185"/>
      <c r="L162" s="185"/>
      <c r="M162" s="185"/>
      <c r="N162" s="185"/>
      <c r="O162" s="185"/>
      <c r="P162" s="185"/>
      <c r="Q162" s="185"/>
      <c r="R162" s="185"/>
    </row>
    <row r="163" spans="2:18" x14ac:dyDescent="0.2">
      <c r="B163" s="173"/>
      <c r="C163" s="173"/>
      <c r="D163" s="173"/>
      <c r="E163" s="173"/>
      <c r="F163" s="185"/>
      <c r="G163" s="185"/>
      <c r="H163" s="185"/>
      <c r="I163" s="135"/>
      <c r="J163" s="135"/>
      <c r="K163" s="185"/>
      <c r="L163" s="185"/>
      <c r="M163" s="185"/>
      <c r="N163" s="185"/>
      <c r="O163" s="185"/>
      <c r="P163" s="185"/>
      <c r="Q163" s="185"/>
      <c r="R163" s="185"/>
    </row>
    <row r="164" spans="2:18" x14ac:dyDescent="0.2">
      <c r="B164" s="173"/>
      <c r="C164" s="173"/>
      <c r="D164" s="173"/>
      <c r="E164" s="173"/>
      <c r="F164" s="185"/>
      <c r="G164" s="185"/>
      <c r="H164" s="185"/>
      <c r="I164" s="135"/>
      <c r="J164" s="135"/>
      <c r="K164" s="185"/>
      <c r="L164" s="185"/>
      <c r="M164" s="185"/>
      <c r="N164" s="185"/>
      <c r="O164" s="185"/>
      <c r="P164" s="185"/>
      <c r="Q164" s="185"/>
      <c r="R164" s="185"/>
    </row>
    <row r="165" spans="2:18" x14ac:dyDescent="0.2">
      <c r="B165" s="173"/>
      <c r="C165" s="173"/>
      <c r="D165" s="173"/>
      <c r="E165" s="173"/>
      <c r="F165" s="185"/>
      <c r="G165" s="185"/>
      <c r="H165" s="185"/>
      <c r="I165" s="135"/>
      <c r="J165" s="135"/>
      <c r="K165" s="185"/>
      <c r="L165" s="185"/>
      <c r="M165" s="185"/>
      <c r="N165" s="185"/>
      <c r="O165" s="185"/>
      <c r="P165" s="185"/>
      <c r="Q165" s="185"/>
      <c r="R165" s="185"/>
    </row>
    <row r="166" spans="2:18" x14ac:dyDescent="0.2">
      <c r="B166" s="173"/>
      <c r="C166" s="173"/>
      <c r="D166" s="173"/>
      <c r="E166" s="173"/>
      <c r="F166" s="185"/>
      <c r="G166" s="185"/>
      <c r="H166" s="185"/>
      <c r="I166" s="135"/>
      <c r="J166" s="135"/>
      <c r="K166" s="185"/>
      <c r="L166" s="185"/>
      <c r="M166" s="185"/>
      <c r="N166" s="185"/>
      <c r="O166" s="185"/>
      <c r="P166" s="185"/>
      <c r="Q166" s="185"/>
      <c r="R166" s="185"/>
    </row>
    <row r="167" spans="2:18" x14ac:dyDescent="0.2">
      <c r="B167" s="173"/>
      <c r="C167" s="173"/>
      <c r="D167" s="173"/>
      <c r="E167" s="173"/>
      <c r="F167" s="185"/>
      <c r="G167" s="185"/>
      <c r="H167" s="185"/>
      <c r="I167" s="135"/>
      <c r="J167" s="135"/>
      <c r="K167" s="185"/>
      <c r="L167" s="185"/>
      <c r="M167" s="185"/>
      <c r="N167" s="185"/>
      <c r="O167" s="185"/>
      <c r="P167" s="185"/>
      <c r="Q167" s="185"/>
      <c r="R167" s="185"/>
    </row>
    <row r="168" spans="2:18" x14ac:dyDescent="0.2">
      <c r="B168" s="173"/>
      <c r="C168" s="173"/>
      <c r="D168" s="173"/>
      <c r="E168" s="173"/>
      <c r="F168" s="185"/>
      <c r="G168" s="185"/>
      <c r="H168" s="185"/>
      <c r="I168" s="135"/>
      <c r="J168" s="135"/>
      <c r="K168" s="185"/>
      <c r="L168" s="185"/>
      <c r="M168" s="185"/>
      <c r="N168" s="185"/>
      <c r="O168" s="185"/>
      <c r="P168" s="185"/>
      <c r="Q168" s="185"/>
      <c r="R168" s="185"/>
    </row>
    <row r="169" spans="2:18" x14ac:dyDescent="0.2">
      <c r="B169" s="173"/>
      <c r="C169" s="173"/>
      <c r="D169" s="173"/>
      <c r="E169" s="173"/>
      <c r="F169" s="185"/>
      <c r="G169" s="185"/>
      <c r="H169" s="185"/>
      <c r="I169" s="135"/>
      <c r="J169" s="135"/>
      <c r="K169" s="185"/>
      <c r="L169" s="185"/>
      <c r="M169" s="185"/>
      <c r="N169" s="185"/>
      <c r="O169" s="185"/>
      <c r="P169" s="185"/>
      <c r="Q169" s="185"/>
      <c r="R169" s="185"/>
    </row>
    <row r="170" spans="2:18" x14ac:dyDescent="0.2">
      <c r="B170" s="173"/>
      <c r="C170" s="173"/>
      <c r="D170" s="173"/>
      <c r="E170" s="173"/>
      <c r="F170" s="185"/>
      <c r="G170" s="185"/>
      <c r="H170" s="185"/>
      <c r="I170" s="135"/>
      <c r="J170" s="135"/>
      <c r="K170" s="185"/>
      <c r="L170" s="185"/>
      <c r="M170" s="185"/>
      <c r="N170" s="185"/>
      <c r="O170" s="185"/>
      <c r="P170" s="185"/>
      <c r="Q170" s="185"/>
      <c r="R170" s="185"/>
    </row>
    <row r="171" spans="2:18" x14ac:dyDescent="0.2">
      <c r="B171" s="173"/>
      <c r="C171" s="173"/>
      <c r="D171" s="173"/>
      <c r="E171" s="173"/>
      <c r="F171" s="185"/>
      <c r="G171" s="185"/>
      <c r="H171" s="185"/>
      <c r="I171" s="135"/>
      <c r="J171" s="135"/>
      <c r="K171" s="185"/>
      <c r="L171" s="185"/>
      <c r="M171" s="185"/>
      <c r="N171" s="185"/>
      <c r="O171" s="185"/>
      <c r="P171" s="185"/>
      <c r="Q171" s="185"/>
      <c r="R171" s="185"/>
    </row>
    <row r="172" spans="2:18" x14ac:dyDescent="0.2">
      <c r="B172" s="173"/>
      <c r="C172" s="173"/>
      <c r="D172" s="173"/>
      <c r="E172" s="173"/>
      <c r="F172" s="185"/>
      <c r="G172" s="185"/>
      <c r="H172" s="185"/>
      <c r="I172" s="135"/>
      <c r="J172" s="135"/>
      <c r="K172" s="185"/>
      <c r="L172" s="185"/>
      <c r="M172" s="185"/>
      <c r="N172" s="185"/>
      <c r="O172" s="185"/>
      <c r="P172" s="185"/>
      <c r="Q172" s="185"/>
      <c r="R172" s="185"/>
    </row>
    <row r="173" spans="2:18" x14ac:dyDescent="0.2">
      <c r="B173" s="173"/>
      <c r="C173" s="173"/>
      <c r="D173" s="173"/>
      <c r="E173" s="173"/>
      <c r="F173" s="185"/>
      <c r="G173" s="185"/>
      <c r="H173" s="185"/>
      <c r="I173" s="135"/>
      <c r="J173" s="135"/>
      <c r="K173" s="185"/>
      <c r="L173" s="185"/>
      <c r="M173" s="185"/>
      <c r="N173" s="185"/>
      <c r="O173" s="185"/>
      <c r="P173" s="185"/>
      <c r="Q173" s="185"/>
      <c r="R173" s="185"/>
    </row>
    <row r="174" spans="2:18" x14ac:dyDescent="0.2">
      <c r="B174" s="173"/>
      <c r="C174" s="173"/>
      <c r="D174" s="173"/>
      <c r="E174" s="173"/>
      <c r="F174" s="185"/>
      <c r="G174" s="185"/>
      <c r="H174" s="185"/>
      <c r="I174" s="135"/>
      <c r="J174" s="135"/>
      <c r="K174" s="185"/>
      <c r="L174" s="185"/>
      <c r="M174" s="185"/>
      <c r="N174" s="185"/>
      <c r="O174" s="185"/>
      <c r="P174" s="185"/>
      <c r="Q174" s="185"/>
      <c r="R174" s="185"/>
    </row>
    <row r="175" spans="2:18" x14ac:dyDescent="0.2">
      <c r="B175" s="173"/>
      <c r="C175" s="173"/>
      <c r="D175" s="173"/>
      <c r="E175" s="173"/>
      <c r="F175" s="185"/>
      <c r="G175" s="185"/>
      <c r="H175" s="185"/>
      <c r="I175" s="135"/>
      <c r="J175" s="135"/>
      <c r="K175" s="185"/>
      <c r="L175" s="185"/>
      <c r="M175" s="185"/>
      <c r="N175" s="185"/>
      <c r="O175" s="185"/>
      <c r="P175" s="185"/>
      <c r="Q175" s="185"/>
      <c r="R175" s="185"/>
    </row>
    <row r="176" spans="2:18" x14ac:dyDescent="0.2">
      <c r="B176" s="173"/>
      <c r="C176" s="173"/>
      <c r="D176" s="173"/>
      <c r="E176" s="173"/>
      <c r="F176" s="185"/>
      <c r="G176" s="185"/>
      <c r="H176" s="185"/>
      <c r="I176" s="135"/>
      <c r="J176" s="135"/>
      <c r="K176" s="185"/>
      <c r="L176" s="185"/>
      <c r="M176" s="185"/>
      <c r="N176" s="185"/>
      <c r="O176" s="185"/>
      <c r="P176" s="185"/>
      <c r="Q176" s="185"/>
      <c r="R176" s="185"/>
    </row>
    <row r="177" spans="2:18" x14ac:dyDescent="0.2">
      <c r="B177" s="173"/>
      <c r="C177" s="173"/>
      <c r="D177" s="173"/>
      <c r="E177" s="173"/>
      <c r="F177" s="185"/>
      <c r="G177" s="185"/>
      <c r="H177" s="185"/>
      <c r="I177" s="135"/>
      <c r="J177" s="135"/>
      <c r="K177" s="185"/>
      <c r="L177" s="185"/>
      <c r="M177" s="185"/>
      <c r="N177" s="185"/>
      <c r="O177" s="185"/>
      <c r="P177" s="185"/>
      <c r="Q177" s="185"/>
      <c r="R177" s="185"/>
    </row>
    <row r="178" spans="2:18" x14ac:dyDescent="0.2">
      <c r="B178" s="173"/>
      <c r="C178" s="173"/>
      <c r="D178" s="173"/>
      <c r="E178" s="173"/>
      <c r="F178" s="185"/>
      <c r="G178" s="185"/>
      <c r="H178" s="185"/>
      <c r="I178" s="135"/>
      <c r="J178" s="135"/>
      <c r="K178" s="185"/>
      <c r="L178" s="185"/>
      <c r="M178" s="185"/>
      <c r="N178" s="185"/>
      <c r="O178" s="185"/>
      <c r="P178" s="185"/>
      <c r="Q178" s="185"/>
      <c r="R178" s="185"/>
    </row>
    <row r="179" spans="2:18" x14ac:dyDescent="0.2">
      <c r="B179" s="173"/>
      <c r="C179" s="173"/>
      <c r="D179" s="173"/>
      <c r="E179" s="173"/>
      <c r="F179" s="185"/>
      <c r="G179" s="185"/>
      <c r="H179" s="185"/>
      <c r="I179" s="135"/>
      <c r="J179" s="135"/>
      <c r="K179" s="185"/>
      <c r="L179" s="185"/>
      <c r="M179" s="185"/>
      <c r="N179" s="185"/>
      <c r="O179" s="185"/>
      <c r="P179" s="185"/>
      <c r="Q179" s="185"/>
      <c r="R179" s="185"/>
    </row>
    <row r="180" spans="2:18" x14ac:dyDescent="0.2">
      <c r="B180" s="173"/>
      <c r="C180" s="173"/>
      <c r="D180" s="173"/>
      <c r="E180" s="173"/>
      <c r="F180" s="185"/>
      <c r="G180" s="185"/>
      <c r="H180" s="185"/>
      <c r="I180" s="135"/>
      <c r="J180" s="135"/>
      <c r="K180" s="185"/>
      <c r="L180" s="185"/>
      <c r="M180" s="185"/>
      <c r="N180" s="185"/>
      <c r="O180" s="185"/>
      <c r="P180" s="185"/>
      <c r="Q180" s="185"/>
      <c r="R180" s="185"/>
    </row>
    <row r="181" spans="2:18" x14ac:dyDescent="0.2">
      <c r="B181" s="173"/>
      <c r="C181" s="173"/>
      <c r="D181" s="173"/>
      <c r="E181" s="173"/>
      <c r="F181" s="185"/>
      <c r="G181" s="185"/>
      <c r="H181" s="185"/>
      <c r="I181" s="135"/>
      <c r="J181" s="135"/>
      <c r="K181" s="185"/>
      <c r="L181" s="185"/>
      <c r="M181" s="185"/>
      <c r="N181" s="185"/>
      <c r="O181" s="185"/>
      <c r="P181" s="185"/>
      <c r="Q181" s="185"/>
      <c r="R181" s="185"/>
    </row>
    <row r="182" spans="2:18" x14ac:dyDescent="0.2">
      <c r="B182" s="173"/>
      <c r="C182" s="173"/>
      <c r="D182" s="173"/>
      <c r="E182" s="173"/>
      <c r="F182" s="185"/>
      <c r="G182" s="185"/>
      <c r="H182" s="185"/>
      <c r="I182" s="135"/>
      <c r="J182" s="135"/>
      <c r="K182" s="185"/>
      <c r="L182" s="185"/>
      <c r="M182" s="185"/>
      <c r="N182" s="185"/>
      <c r="O182" s="185"/>
      <c r="P182" s="185"/>
      <c r="Q182" s="185"/>
      <c r="R182" s="185"/>
    </row>
    <row r="183" spans="2:18" x14ac:dyDescent="0.2">
      <c r="B183" s="173"/>
      <c r="C183" s="173"/>
      <c r="D183" s="173"/>
      <c r="E183" s="173"/>
      <c r="F183" s="185"/>
      <c r="G183" s="185"/>
      <c r="H183" s="185"/>
      <c r="I183" s="135"/>
      <c r="J183" s="135"/>
      <c r="K183" s="185"/>
      <c r="L183" s="185"/>
      <c r="M183" s="185"/>
      <c r="N183" s="185"/>
      <c r="O183" s="185"/>
      <c r="P183" s="185"/>
      <c r="Q183" s="185"/>
      <c r="R183" s="185"/>
    </row>
    <row r="184" spans="2:18" x14ac:dyDescent="0.2">
      <c r="B184" s="173"/>
      <c r="C184" s="173"/>
      <c r="D184" s="173"/>
      <c r="E184" s="173"/>
      <c r="F184" s="185"/>
      <c r="G184" s="185"/>
      <c r="H184" s="185"/>
      <c r="I184" s="135"/>
      <c r="J184" s="135"/>
      <c r="K184" s="185"/>
      <c r="L184" s="185"/>
      <c r="M184" s="185"/>
      <c r="N184" s="185"/>
      <c r="O184" s="185"/>
      <c r="P184" s="185"/>
      <c r="Q184" s="185"/>
      <c r="R184" s="185"/>
    </row>
    <row r="185" spans="2:18" x14ac:dyDescent="0.2">
      <c r="B185" s="173"/>
      <c r="C185" s="173"/>
      <c r="D185" s="173"/>
      <c r="E185" s="173"/>
      <c r="F185" s="185"/>
      <c r="G185" s="185"/>
      <c r="H185" s="185"/>
      <c r="I185" s="135"/>
      <c r="J185" s="135"/>
      <c r="K185" s="185"/>
      <c r="L185" s="185"/>
      <c r="M185" s="185"/>
      <c r="N185" s="185"/>
      <c r="O185" s="185"/>
      <c r="P185" s="185"/>
      <c r="Q185" s="185"/>
      <c r="R185" s="185"/>
    </row>
    <row r="186" spans="2:18" x14ac:dyDescent="0.2">
      <c r="B186" s="173"/>
      <c r="C186" s="173"/>
      <c r="D186" s="173"/>
      <c r="E186" s="173"/>
      <c r="F186" s="185"/>
      <c r="G186" s="185"/>
      <c r="H186" s="185"/>
      <c r="I186" s="135"/>
      <c r="J186" s="135"/>
      <c r="K186" s="185"/>
      <c r="L186" s="185"/>
      <c r="M186" s="185"/>
      <c r="N186" s="185"/>
      <c r="O186" s="185"/>
      <c r="P186" s="185"/>
      <c r="Q186" s="185"/>
      <c r="R186" s="185"/>
    </row>
    <row r="187" spans="2:18" x14ac:dyDescent="0.2">
      <c r="B187" s="173"/>
      <c r="C187" s="173"/>
      <c r="D187" s="173"/>
      <c r="E187" s="173"/>
      <c r="F187" s="185"/>
      <c r="G187" s="185"/>
      <c r="H187" s="185"/>
      <c r="I187" s="135"/>
      <c r="J187" s="135"/>
      <c r="K187" s="185"/>
      <c r="L187" s="185"/>
      <c r="M187" s="185"/>
      <c r="N187" s="185"/>
      <c r="O187" s="185"/>
      <c r="P187" s="185"/>
      <c r="Q187" s="185"/>
      <c r="R187" s="185"/>
    </row>
    <row r="188" spans="2:18" x14ac:dyDescent="0.2">
      <c r="B188" s="173"/>
      <c r="C188" s="173"/>
      <c r="D188" s="173"/>
      <c r="E188" s="173"/>
      <c r="F188" s="185"/>
      <c r="G188" s="185"/>
      <c r="H188" s="185"/>
      <c r="I188" s="135"/>
      <c r="J188" s="135"/>
      <c r="K188" s="185"/>
      <c r="L188" s="185"/>
      <c r="M188" s="185"/>
      <c r="N188" s="185"/>
      <c r="O188" s="185"/>
      <c r="P188" s="185"/>
      <c r="Q188" s="185"/>
      <c r="R188" s="185"/>
    </row>
    <row r="189" spans="2:18" x14ac:dyDescent="0.2">
      <c r="B189" s="173"/>
      <c r="C189" s="173"/>
      <c r="D189" s="173"/>
      <c r="E189" s="173"/>
      <c r="F189" s="185"/>
      <c r="G189" s="185"/>
      <c r="H189" s="185"/>
      <c r="I189" s="135"/>
      <c r="J189" s="135"/>
      <c r="K189" s="185"/>
      <c r="L189" s="185"/>
      <c r="M189" s="185"/>
      <c r="N189" s="185"/>
      <c r="O189" s="185"/>
      <c r="P189" s="185"/>
      <c r="Q189" s="185"/>
      <c r="R189" s="185"/>
    </row>
    <row r="190" spans="2:18" x14ac:dyDescent="0.2">
      <c r="B190" s="173"/>
      <c r="C190" s="173"/>
      <c r="D190" s="173"/>
      <c r="E190" s="173"/>
      <c r="F190" s="185"/>
      <c r="G190" s="185"/>
      <c r="H190" s="185"/>
      <c r="I190" s="135"/>
      <c r="J190" s="135"/>
      <c r="K190" s="185"/>
      <c r="L190" s="185"/>
      <c r="M190" s="185"/>
      <c r="N190" s="185"/>
      <c r="O190" s="185"/>
      <c r="P190" s="185"/>
      <c r="Q190" s="185"/>
      <c r="R190" s="185"/>
    </row>
    <row r="191" spans="2:18" x14ac:dyDescent="0.2">
      <c r="B191" s="173"/>
      <c r="C191" s="173"/>
      <c r="D191" s="173"/>
      <c r="E191" s="173"/>
      <c r="F191" s="185"/>
      <c r="G191" s="185"/>
      <c r="H191" s="185"/>
      <c r="I191" s="135"/>
      <c r="J191" s="135"/>
      <c r="K191" s="185"/>
      <c r="L191" s="185"/>
      <c r="M191" s="185"/>
      <c r="N191" s="185"/>
      <c r="O191" s="185"/>
      <c r="P191" s="185"/>
      <c r="Q191" s="185"/>
      <c r="R191" s="185"/>
    </row>
    <row r="192" spans="2:18" x14ac:dyDescent="0.2">
      <c r="B192" s="173"/>
      <c r="C192" s="173"/>
      <c r="D192" s="173"/>
      <c r="E192" s="173"/>
      <c r="F192" s="185"/>
      <c r="G192" s="185"/>
      <c r="H192" s="185"/>
      <c r="I192" s="135"/>
      <c r="J192" s="135"/>
      <c r="K192" s="185"/>
      <c r="L192" s="185"/>
      <c r="M192" s="185"/>
      <c r="N192" s="185"/>
      <c r="O192" s="185"/>
      <c r="P192" s="185"/>
      <c r="Q192" s="185"/>
      <c r="R192" s="185"/>
    </row>
    <row r="193" spans="2:18" x14ac:dyDescent="0.2">
      <c r="B193" s="173"/>
      <c r="C193" s="173"/>
      <c r="D193" s="173"/>
      <c r="E193" s="173"/>
      <c r="F193" s="185"/>
      <c r="G193" s="185"/>
      <c r="H193" s="185"/>
      <c r="I193" s="135"/>
      <c r="J193" s="135"/>
      <c r="K193" s="185"/>
      <c r="L193" s="185"/>
      <c r="M193" s="185"/>
      <c r="N193" s="185"/>
      <c r="O193" s="185"/>
      <c r="P193" s="185"/>
      <c r="Q193" s="185"/>
      <c r="R193" s="185"/>
    </row>
    <row r="194" spans="2:18" x14ac:dyDescent="0.2">
      <c r="B194" s="173"/>
      <c r="C194" s="173"/>
      <c r="D194" s="173"/>
      <c r="E194" s="173"/>
      <c r="F194" s="185"/>
      <c r="G194" s="185"/>
      <c r="H194" s="185"/>
      <c r="I194" s="135"/>
      <c r="J194" s="135"/>
      <c r="K194" s="185"/>
      <c r="L194" s="185"/>
      <c r="M194" s="185"/>
      <c r="N194" s="185"/>
      <c r="O194" s="185"/>
      <c r="P194" s="185"/>
      <c r="Q194" s="185"/>
      <c r="R194" s="185"/>
    </row>
    <row r="195" spans="2:18" x14ac:dyDescent="0.2">
      <c r="B195" s="173"/>
      <c r="C195" s="173"/>
      <c r="D195" s="173"/>
      <c r="E195" s="173"/>
      <c r="F195" s="185"/>
      <c r="G195" s="185"/>
      <c r="H195" s="185"/>
      <c r="I195" s="135"/>
      <c r="J195" s="135"/>
      <c r="K195" s="185"/>
      <c r="L195" s="185"/>
      <c r="M195" s="185"/>
      <c r="N195" s="185"/>
      <c r="O195" s="185"/>
      <c r="P195" s="185"/>
      <c r="Q195" s="185"/>
      <c r="R195" s="185"/>
    </row>
    <row r="196" spans="2:18" x14ac:dyDescent="0.2">
      <c r="B196" s="173"/>
      <c r="C196" s="173"/>
      <c r="D196" s="173"/>
      <c r="E196" s="173"/>
      <c r="F196" s="185"/>
      <c r="G196" s="185"/>
      <c r="H196" s="185"/>
      <c r="I196" s="135"/>
      <c r="J196" s="135"/>
      <c r="K196" s="185"/>
      <c r="L196" s="185"/>
      <c r="M196" s="185"/>
      <c r="N196" s="185"/>
      <c r="O196" s="185"/>
      <c r="P196" s="185"/>
      <c r="Q196" s="185"/>
      <c r="R196" s="185"/>
    </row>
    <row r="197" spans="2:18" x14ac:dyDescent="0.2">
      <c r="B197" s="173"/>
      <c r="C197" s="173"/>
      <c r="D197" s="173"/>
      <c r="E197" s="173"/>
      <c r="F197" s="185"/>
      <c r="G197" s="185"/>
      <c r="H197" s="185"/>
      <c r="I197" s="135"/>
      <c r="J197" s="135"/>
      <c r="K197" s="185"/>
      <c r="L197" s="185"/>
      <c r="M197" s="185"/>
      <c r="N197" s="185"/>
      <c r="O197" s="185"/>
      <c r="P197" s="185"/>
      <c r="Q197" s="185"/>
      <c r="R197" s="185"/>
    </row>
    <row r="198" spans="2:18" x14ac:dyDescent="0.2">
      <c r="B198" s="173"/>
      <c r="C198" s="173"/>
      <c r="D198" s="173"/>
      <c r="E198" s="173"/>
      <c r="F198" s="185"/>
      <c r="G198" s="185"/>
      <c r="H198" s="185"/>
      <c r="I198" s="135"/>
      <c r="J198" s="135"/>
      <c r="K198" s="185"/>
      <c r="L198" s="185"/>
      <c r="M198" s="185"/>
      <c r="N198" s="185"/>
      <c r="O198" s="185"/>
      <c r="P198" s="185"/>
      <c r="Q198" s="185"/>
      <c r="R198" s="185"/>
    </row>
    <row r="199" spans="2:18" x14ac:dyDescent="0.2">
      <c r="B199" s="173"/>
      <c r="C199" s="173"/>
      <c r="D199" s="173"/>
      <c r="E199" s="173"/>
      <c r="F199" s="185"/>
      <c r="G199" s="185"/>
      <c r="H199" s="185"/>
      <c r="I199" s="135"/>
      <c r="J199" s="135"/>
      <c r="K199" s="185"/>
      <c r="L199" s="185"/>
      <c r="M199" s="185"/>
      <c r="N199" s="185"/>
      <c r="O199" s="185"/>
      <c r="P199" s="185"/>
      <c r="Q199" s="185"/>
      <c r="R199" s="185"/>
    </row>
    <row r="200" spans="2:18" x14ac:dyDescent="0.2">
      <c r="B200" s="173"/>
      <c r="C200" s="173"/>
      <c r="D200" s="173"/>
      <c r="E200" s="173"/>
      <c r="F200" s="185"/>
      <c r="G200" s="185"/>
      <c r="H200" s="185"/>
      <c r="I200" s="135"/>
      <c r="J200" s="135"/>
      <c r="K200" s="185"/>
      <c r="L200" s="185"/>
      <c r="M200" s="185"/>
      <c r="N200" s="185"/>
      <c r="O200" s="185"/>
      <c r="P200" s="185"/>
      <c r="Q200" s="185"/>
      <c r="R200" s="185"/>
    </row>
    <row r="201" spans="2:18" x14ac:dyDescent="0.2">
      <c r="B201" s="173"/>
      <c r="C201" s="173"/>
      <c r="D201" s="173"/>
      <c r="E201" s="173"/>
      <c r="F201" s="185"/>
      <c r="G201" s="185"/>
      <c r="H201" s="185"/>
      <c r="I201" s="135"/>
      <c r="J201" s="135"/>
      <c r="K201" s="185"/>
      <c r="L201" s="185"/>
      <c r="M201" s="185"/>
      <c r="N201" s="185"/>
      <c r="O201" s="185"/>
      <c r="P201" s="185"/>
      <c r="Q201" s="185"/>
      <c r="R201" s="185"/>
    </row>
    <row r="202" spans="2:18" x14ac:dyDescent="0.2">
      <c r="B202" s="173"/>
      <c r="C202" s="173"/>
      <c r="D202" s="173"/>
      <c r="E202" s="173"/>
      <c r="F202" s="185"/>
      <c r="G202" s="185"/>
      <c r="H202" s="185"/>
      <c r="I202" s="135"/>
      <c r="J202" s="135"/>
      <c r="K202" s="185"/>
      <c r="L202" s="185"/>
      <c r="M202" s="185"/>
      <c r="N202" s="185"/>
      <c r="O202" s="185"/>
      <c r="P202" s="185"/>
      <c r="Q202" s="185"/>
      <c r="R202" s="185"/>
    </row>
    <row r="203" spans="2:18" x14ac:dyDescent="0.2">
      <c r="B203" s="173"/>
      <c r="C203" s="173"/>
      <c r="D203" s="173"/>
      <c r="E203" s="173"/>
      <c r="F203" s="185"/>
      <c r="G203" s="185"/>
      <c r="H203" s="185"/>
      <c r="I203" s="135"/>
      <c r="J203" s="135"/>
      <c r="K203" s="185"/>
      <c r="L203" s="185"/>
      <c r="M203" s="185"/>
      <c r="N203" s="185"/>
      <c r="O203" s="185"/>
      <c r="P203" s="185"/>
      <c r="Q203" s="185"/>
      <c r="R203" s="185"/>
    </row>
    <row r="204" spans="2:18" x14ac:dyDescent="0.2">
      <c r="B204" s="173"/>
      <c r="C204" s="173"/>
      <c r="D204" s="173"/>
      <c r="E204" s="173"/>
      <c r="F204" s="185"/>
      <c r="G204" s="185"/>
      <c r="H204" s="185"/>
      <c r="I204" s="135"/>
      <c r="J204" s="135"/>
      <c r="K204" s="185"/>
      <c r="L204" s="185"/>
      <c r="M204" s="185"/>
      <c r="N204" s="185"/>
      <c r="O204" s="185"/>
      <c r="P204" s="185"/>
      <c r="Q204" s="185"/>
      <c r="R204" s="185"/>
    </row>
    <row r="205" spans="2:18" x14ac:dyDescent="0.2">
      <c r="B205" s="173"/>
      <c r="C205" s="173"/>
      <c r="D205" s="173"/>
      <c r="E205" s="173"/>
      <c r="F205" s="185"/>
      <c r="G205" s="185"/>
      <c r="H205" s="185"/>
      <c r="I205" s="135"/>
      <c r="J205" s="135"/>
      <c r="K205" s="185"/>
      <c r="L205" s="185"/>
      <c r="M205" s="185"/>
      <c r="N205" s="185"/>
      <c r="O205" s="185"/>
      <c r="P205" s="185"/>
      <c r="Q205" s="185"/>
      <c r="R205" s="185"/>
    </row>
    <row r="206" spans="2:18" x14ac:dyDescent="0.2">
      <c r="B206" s="173"/>
      <c r="C206" s="173"/>
      <c r="D206" s="173"/>
      <c r="E206" s="173"/>
      <c r="F206" s="185"/>
      <c r="G206" s="185"/>
      <c r="H206" s="185"/>
      <c r="I206" s="135"/>
      <c r="J206" s="135"/>
      <c r="K206" s="185"/>
      <c r="L206" s="185"/>
      <c r="M206" s="185"/>
      <c r="N206" s="185"/>
      <c r="O206" s="185"/>
      <c r="P206" s="185"/>
      <c r="Q206" s="185"/>
      <c r="R206" s="185"/>
    </row>
    <row r="207" spans="2:18" x14ac:dyDescent="0.2">
      <c r="B207" s="173"/>
      <c r="C207" s="173"/>
      <c r="D207" s="173"/>
      <c r="E207" s="173"/>
      <c r="F207" s="185"/>
      <c r="G207" s="185"/>
      <c r="H207" s="185"/>
      <c r="I207" s="135"/>
      <c r="J207" s="135"/>
      <c r="K207" s="185"/>
      <c r="L207" s="185"/>
      <c r="M207" s="185"/>
      <c r="N207" s="185"/>
      <c r="O207" s="185"/>
      <c r="P207" s="185"/>
      <c r="Q207" s="185"/>
      <c r="R207" s="185"/>
    </row>
    <row r="208" spans="2:18" x14ac:dyDescent="0.2">
      <c r="B208" s="173"/>
      <c r="C208" s="173"/>
      <c r="D208" s="173"/>
      <c r="E208" s="173"/>
      <c r="F208" s="185"/>
      <c r="G208" s="185"/>
      <c r="H208" s="185"/>
      <c r="I208" s="135"/>
      <c r="J208" s="135"/>
      <c r="K208" s="185"/>
      <c r="L208" s="185"/>
      <c r="M208" s="185"/>
      <c r="N208" s="185"/>
      <c r="O208" s="185"/>
      <c r="P208" s="185"/>
      <c r="Q208" s="185"/>
      <c r="R208" s="185"/>
    </row>
    <row r="209" spans="2:18" x14ac:dyDescent="0.2">
      <c r="B209" s="173"/>
      <c r="C209" s="173"/>
      <c r="D209" s="173"/>
      <c r="E209" s="173"/>
      <c r="F209" s="185"/>
      <c r="G209" s="185"/>
      <c r="H209" s="185"/>
      <c r="I209" s="135"/>
      <c r="J209" s="135"/>
      <c r="K209" s="185"/>
      <c r="L209" s="185"/>
      <c r="M209" s="185"/>
      <c r="N209" s="185"/>
      <c r="O209" s="185"/>
      <c r="P209" s="185"/>
      <c r="Q209" s="185"/>
      <c r="R209" s="185"/>
    </row>
    <row r="210" spans="2:18" x14ac:dyDescent="0.2">
      <c r="B210" s="173"/>
      <c r="C210" s="173"/>
      <c r="D210" s="173"/>
      <c r="E210" s="173"/>
      <c r="F210" s="185"/>
      <c r="G210" s="185"/>
      <c r="H210" s="185"/>
      <c r="I210" s="135"/>
      <c r="J210" s="135"/>
      <c r="K210" s="185"/>
      <c r="L210" s="185"/>
      <c r="M210" s="185"/>
      <c r="N210" s="185"/>
      <c r="O210" s="185"/>
      <c r="P210" s="185"/>
      <c r="Q210" s="185"/>
      <c r="R210" s="185"/>
    </row>
    <row r="211" spans="2:18" x14ac:dyDescent="0.2">
      <c r="B211" s="173"/>
      <c r="C211" s="173"/>
      <c r="D211" s="173"/>
      <c r="E211" s="173"/>
      <c r="F211" s="185"/>
      <c r="G211" s="185"/>
      <c r="H211" s="185"/>
      <c r="I211" s="135"/>
      <c r="J211" s="135"/>
      <c r="K211" s="185"/>
      <c r="L211" s="185"/>
      <c r="M211" s="185"/>
      <c r="N211" s="185"/>
      <c r="O211" s="185"/>
      <c r="P211" s="185"/>
      <c r="Q211" s="185"/>
      <c r="R211" s="185"/>
    </row>
    <row r="212" spans="2:18" x14ac:dyDescent="0.2">
      <c r="B212" s="173"/>
      <c r="C212" s="173"/>
      <c r="D212" s="173"/>
      <c r="E212" s="173"/>
      <c r="F212" s="185"/>
      <c r="G212" s="185"/>
      <c r="H212" s="185"/>
      <c r="I212" s="135"/>
      <c r="J212" s="135"/>
      <c r="K212" s="185"/>
      <c r="L212" s="185"/>
      <c r="M212" s="185"/>
      <c r="N212" s="185"/>
      <c r="O212" s="185"/>
      <c r="P212" s="185"/>
      <c r="Q212" s="185"/>
      <c r="R212" s="185"/>
    </row>
    <row r="213" spans="2:18" x14ac:dyDescent="0.2">
      <c r="B213" s="173"/>
      <c r="C213" s="173"/>
      <c r="D213" s="173"/>
      <c r="E213" s="173"/>
      <c r="F213" s="185"/>
      <c r="G213" s="185"/>
      <c r="H213" s="185"/>
      <c r="I213" s="135"/>
      <c r="J213" s="135"/>
      <c r="K213" s="185"/>
      <c r="L213" s="185"/>
      <c r="M213" s="185"/>
      <c r="N213" s="185"/>
      <c r="O213" s="185"/>
      <c r="P213" s="185"/>
      <c r="Q213" s="185"/>
      <c r="R213" s="185"/>
    </row>
    <row r="214" spans="2:18" x14ac:dyDescent="0.2">
      <c r="B214" s="173"/>
      <c r="C214" s="173"/>
      <c r="D214" s="173"/>
      <c r="E214" s="173"/>
      <c r="F214" s="185"/>
      <c r="G214" s="185"/>
      <c r="H214" s="185"/>
      <c r="I214" s="135"/>
      <c r="J214" s="135"/>
      <c r="K214" s="185"/>
      <c r="L214" s="185"/>
      <c r="M214" s="185"/>
      <c r="N214" s="185"/>
      <c r="O214" s="185"/>
      <c r="P214" s="185"/>
      <c r="Q214" s="185"/>
      <c r="R214" s="185"/>
    </row>
    <row r="215" spans="2:18" x14ac:dyDescent="0.2">
      <c r="B215" s="173"/>
      <c r="C215" s="173"/>
      <c r="D215" s="173"/>
      <c r="E215" s="173"/>
      <c r="F215" s="185"/>
      <c r="G215" s="185"/>
      <c r="H215" s="185"/>
      <c r="I215" s="135"/>
      <c r="J215" s="135"/>
      <c r="K215" s="185"/>
      <c r="L215" s="185"/>
      <c r="M215" s="185"/>
      <c r="N215" s="185"/>
      <c r="O215" s="185"/>
      <c r="P215" s="185"/>
      <c r="Q215" s="185"/>
      <c r="R215" s="185"/>
    </row>
    <row r="216" spans="2:18" x14ac:dyDescent="0.2">
      <c r="B216" s="173"/>
      <c r="C216" s="173"/>
      <c r="D216" s="173"/>
      <c r="E216" s="173"/>
      <c r="F216" s="185"/>
      <c r="G216" s="185"/>
      <c r="H216" s="185"/>
      <c r="I216" s="135"/>
      <c r="J216" s="135"/>
      <c r="K216" s="185"/>
      <c r="L216" s="185"/>
      <c r="M216" s="185"/>
      <c r="N216" s="185"/>
      <c r="O216" s="185"/>
      <c r="P216" s="185"/>
      <c r="Q216" s="185"/>
      <c r="R216" s="185"/>
    </row>
    <row r="217" spans="2:18" x14ac:dyDescent="0.2">
      <c r="B217" s="173"/>
      <c r="C217" s="173"/>
      <c r="D217" s="173"/>
      <c r="E217" s="173"/>
      <c r="F217" s="185"/>
      <c r="G217" s="185"/>
      <c r="H217" s="185"/>
      <c r="I217" s="135"/>
      <c r="J217" s="135"/>
      <c r="K217" s="185"/>
      <c r="L217" s="185"/>
      <c r="M217" s="185"/>
      <c r="N217" s="185"/>
      <c r="O217" s="185"/>
      <c r="P217" s="185"/>
      <c r="Q217" s="185"/>
      <c r="R217" s="18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9" bestFit="1" customWidth="1"/>
    <col min="2" max="2" width="10.5703125" style="169" bestFit="1" customWidth="1"/>
    <col min="3" max="3" width="11.42578125" style="169" bestFit="1" customWidth="1"/>
    <col min="4" max="4" width="6.28515625" style="169" bestFit="1" customWidth="1"/>
    <col min="5" max="5" width="7.5703125" style="169" hidden="1" customWidth="1"/>
    <col min="6" max="16384" width="9.140625" style="169"/>
  </cols>
  <sheetData>
    <row r="2" spans="1:20" ht="36.75" customHeight="1" x14ac:dyDescent="0.3">
      <c r="A2" s="269" t="s">
        <v>69</v>
      </c>
      <c r="B2" s="270"/>
      <c r="C2" s="270"/>
      <c r="D2" s="270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x14ac:dyDescent="0.2">
      <c r="A3" s="200"/>
    </row>
    <row r="5" spans="1:20" s="134" customFormat="1" x14ac:dyDescent="0.2">
      <c r="D5" s="78"/>
    </row>
    <row r="6" spans="1:20" s="6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9" bestFit="1" customWidth="1"/>
    <col min="2" max="2" width="10.5703125" style="169" bestFit="1" customWidth="1"/>
    <col min="3" max="3" width="11.42578125" style="169" bestFit="1" customWidth="1"/>
    <col min="4" max="4" width="6.28515625" style="169" bestFit="1" customWidth="1"/>
    <col min="5" max="5" width="7.5703125" style="169" hidden="1" customWidth="1"/>
    <col min="6" max="16384" width="9.140625" style="169"/>
  </cols>
  <sheetData>
    <row r="2" spans="1:20" ht="35.25" customHeight="1" x14ac:dyDescent="0.3">
      <c r="A2" s="269" t="s">
        <v>77</v>
      </c>
      <c r="B2" s="270"/>
      <c r="C2" s="270"/>
      <c r="D2" s="270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x14ac:dyDescent="0.2">
      <c r="A3" s="200"/>
    </row>
    <row r="5" spans="1:20" s="134" customFormat="1" x14ac:dyDescent="0.2">
      <c r="D5" s="78"/>
    </row>
    <row r="6" spans="1:20" s="6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69" bestFit="1" customWidth="1"/>
    <col min="2" max="7" width="8.7109375" style="169" bestFit="1" customWidth="1"/>
    <col min="8" max="8" width="7.5703125" style="169" hidden="1" customWidth="1"/>
    <col min="9" max="16384" width="9.140625" style="169"/>
  </cols>
  <sheetData>
    <row r="2" spans="1:20" ht="18.75" x14ac:dyDescent="0.3">
      <c r="A2" s="5" t="s">
        <v>175</v>
      </c>
      <c r="B2" s="270"/>
      <c r="C2" s="270"/>
      <c r="D2" s="270"/>
      <c r="E2" s="270"/>
      <c r="F2" s="270"/>
      <c r="G2" s="270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x14ac:dyDescent="0.2">
      <c r="A3" s="200"/>
    </row>
    <row r="4" spans="1:20" s="134" customFormat="1" x14ac:dyDescent="0.2">
      <c r="G4" s="78" t="s">
        <v>171</v>
      </c>
    </row>
    <row r="5" spans="1:20" s="6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6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69" customWidth="1"/>
    <col min="2" max="2" width="14.28515625" style="149" customWidth="1"/>
    <col min="3" max="3" width="17.28515625" style="149" bestFit="1" customWidth="1"/>
    <col min="4" max="4" width="10.28515625" style="232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31.10.2015</v>
      </c>
      <c r="B2" s="3"/>
      <c r="C2" s="3"/>
      <c r="D2" s="3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173" t="s">
        <v>194</v>
      </c>
      <c r="C4" s="173"/>
      <c r="D4" s="11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134" customFormat="1" x14ac:dyDescent="0.2">
      <c r="B5" s="125"/>
      <c r="C5" s="125"/>
      <c r="D5" s="193" t="s">
        <v>149</v>
      </c>
    </row>
    <row r="6" spans="1:19" s="142" customFormat="1" x14ac:dyDescent="0.2">
      <c r="A6" s="148"/>
      <c r="B6" s="133" t="s">
        <v>155</v>
      </c>
      <c r="C6" s="133" t="s">
        <v>158</v>
      </c>
      <c r="D6" s="209" t="s">
        <v>171</v>
      </c>
    </row>
    <row r="7" spans="1:19" s="158" customFormat="1" ht="15.75" x14ac:dyDescent="0.2">
      <c r="A7" s="277" t="s">
        <v>139</v>
      </c>
      <c r="B7" s="278">
        <f>B$8+B$45</f>
        <v>69342423.118189991</v>
      </c>
      <c r="C7" s="278">
        <f>C$8+C$45</f>
        <v>1588217818.9628501</v>
      </c>
      <c r="D7" s="279">
        <v>0.99999700000000002</v>
      </c>
    </row>
    <row r="8" spans="1:19" s="197" customFormat="1" ht="15" x14ac:dyDescent="0.2">
      <c r="A8" s="123" t="s">
        <v>49</v>
      </c>
      <c r="B8" s="72">
        <f>B$9+B$30</f>
        <v>22955206.989859998</v>
      </c>
      <c r="C8" s="72">
        <f>C$9+C$30</f>
        <v>525765716.56850004</v>
      </c>
      <c r="D8" s="240">
        <f>D$9+D$30</f>
        <v>0.33104000000000006</v>
      </c>
    </row>
    <row r="9" spans="1:19" s="96" customFormat="1" ht="15" outlineLevel="1" x14ac:dyDescent="0.2">
      <c r="A9" s="40" t="s">
        <v>65</v>
      </c>
      <c r="B9" s="71">
        <f>B$10+B$28</f>
        <v>21843633.833249997</v>
      </c>
      <c r="C9" s="71">
        <f>C$10+C$28</f>
        <v>500306261.66296005</v>
      </c>
      <c r="D9" s="57">
        <f>D$10+D$28</f>
        <v>0.31500900000000004</v>
      </c>
    </row>
    <row r="10" spans="1:19" s="119" customFormat="1" ht="14.25" outlineLevel="2" x14ac:dyDescent="0.2">
      <c r="A10" s="292" t="s">
        <v>173</v>
      </c>
      <c r="B10" s="293">
        <f>SUM(B$11:B$27)</f>
        <v>21726705.989439998</v>
      </c>
      <c r="C10" s="293">
        <f>SUM(C$11:C$27)</f>
        <v>497628148.08224005</v>
      </c>
      <c r="D10" s="294">
        <v>0.31332300000000002</v>
      </c>
    </row>
    <row r="11" spans="1:19" outlineLevel="3" x14ac:dyDescent="0.2">
      <c r="A11" s="188" t="s">
        <v>2</v>
      </c>
      <c r="B11" s="55">
        <v>4282.0059499999998</v>
      </c>
      <c r="C11" s="55">
        <v>98075</v>
      </c>
      <c r="D11" s="132">
        <v>6.2000000000000003E-5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outlineLevel="3" x14ac:dyDescent="0.2">
      <c r="A12" s="81" t="s">
        <v>174</v>
      </c>
      <c r="B12" s="129">
        <v>691968.66833000001</v>
      </c>
      <c r="C12" s="129">
        <v>15848840</v>
      </c>
      <c r="D12" s="202">
        <v>9.979E-3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outlineLevel="3" x14ac:dyDescent="0.2">
      <c r="A13" s="81" t="s">
        <v>125</v>
      </c>
      <c r="B13" s="129">
        <v>141896.70486999999</v>
      </c>
      <c r="C13" s="129">
        <v>3250000</v>
      </c>
      <c r="D13" s="202">
        <v>2.0460000000000001E-3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outlineLevel="3" x14ac:dyDescent="0.2">
      <c r="A14" s="81" t="s">
        <v>79</v>
      </c>
      <c r="B14" s="129">
        <v>114287.09895</v>
      </c>
      <c r="C14" s="129">
        <v>2617630</v>
      </c>
      <c r="D14" s="202">
        <v>1.6479999999999999E-3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outlineLevel="3" x14ac:dyDescent="0.2">
      <c r="A15" s="81" t="s">
        <v>34</v>
      </c>
      <c r="B15" s="129">
        <v>65490.786870000004</v>
      </c>
      <c r="C15" s="129">
        <v>1500000</v>
      </c>
      <c r="D15" s="202">
        <v>9.4399999999999996E-4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outlineLevel="3" x14ac:dyDescent="0.2">
      <c r="A16" s="81" t="s">
        <v>178</v>
      </c>
      <c r="B16" s="129">
        <v>1064573.7412099999</v>
      </c>
      <c r="C16" s="129">
        <v>24382981</v>
      </c>
      <c r="D16" s="202">
        <v>1.5351999999999999E-2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1:17" outlineLevel="3" x14ac:dyDescent="0.2">
      <c r="A17" s="81" t="s">
        <v>133</v>
      </c>
      <c r="B17" s="129">
        <v>2644014.2621499998</v>
      </c>
      <c r="C17" s="129">
        <v>60558463</v>
      </c>
      <c r="D17" s="202">
        <v>3.8129999999999997E-2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1:17" outlineLevel="3" x14ac:dyDescent="0.2">
      <c r="A18" s="81" t="s">
        <v>134</v>
      </c>
      <c r="B18" s="129">
        <v>1609955.6037699999</v>
      </c>
      <c r="C18" s="129">
        <v>36874399</v>
      </c>
      <c r="D18" s="202">
        <v>2.3217000000000002E-2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outlineLevel="3" x14ac:dyDescent="0.2">
      <c r="A19" s="81" t="s">
        <v>83</v>
      </c>
      <c r="B19" s="129">
        <v>1366626.7245400001</v>
      </c>
      <c r="C19" s="129">
        <v>31301198</v>
      </c>
      <c r="D19" s="202">
        <v>1.9708E-2</v>
      </c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outlineLevel="3" x14ac:dyDescent="0.2">
      <c r="A20" s="81" t="s">
        <v>40</v>
      </c>
      <c r="B20" s="129">
        <v>2384947.0299800001</v>
      </c>
      <c r="C20" s="129">
        <v>54624791</v>
      </c>
      <c r="D20" s="202">
        <v>3.4394000000000001E-2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17" outlineLevel="3" x14ac:dyDescent="0.2">
      <c r="A21" s="81" t="s">
        <v>183</v>
      </c>
      <c r="B21" s="129">
        <v>1183200.2160199999</v>
      </c>
      <c r="C21" s="129">
        <v>27100000</v>
      </c>
      <c r="D21" s="202">
        <v>1.7062999999999998E-2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7" outlineLevel="3" x14ac:dyDescent="0.2">
      <c r="A22" s="81" t="s">
        <v>141</v>
      </c>
      <c r="B22" s="129">
        <v>6968366.8396199998</v>
      </c>
      <c r="C22" s="129">
        <v>159603369.56924999</v>
      </c>
      <c r="D22" s="202">
        <v>0.100492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7" outlineLevel="3" x14ac:dyDescent="0.2">
      <c r="A23" s="81" t="s">
        <v>85</v>
      </c>
      <c r="B23" s="129">
        <v>160218.30262</v>
      </c>
      <c r="C23" s="129">
        <v>3669637.6</v>
      </c>
      <c r="D23" s="202">
        <v>2.3110000000000001E-3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7" outlineLevel="3" x14ac:dyDescent="0.2">
      <c r="A24" s="81" t="s">
        <v>44</v>
      </c>
      <c r="B24" s="129">
        <v>1851779.0175000001</v>
      </c>
      <c r="C24" s="129">
        <v>42413118.840159997</v>
      </c>
      <c r="D24" s="202">
        <v>2.6705E-2</v>
      </c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7" outlineLevel="3" x14ac:dyDescent="0.2">
      <c r="A25" s="81" t="s">
        <v>190</v>
      </c>
      <c r="B25" s="129">
        <v>956233.98637000006</v>
      </c>
      <c r="C25" s="129">
        <v>21901568.879999999</v>
      </c>
      <c r="D25" s="202">
        <v>1.379E-2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1:17" outlineLevel="3" x14ac:dyDescent="0.2">
      <c r="A26" s="81" t="s">
        <v>157</v>
      </c>
      <c r="B26" s="129">
        <v>43720.000690000001</v>
      </c>
      <c r="C26" s="129">
        <v>1001362.24</v>
      </c>
      <c r="D26" s="202">
        <v>6.3000000000000003E-4</v>
      </c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7" outlineLevel="3" x14ac:dyDescent="0.2">
      <c r="A27" s="81" t="s">
        <v>29</v>
      </c>
      <c r="B27" s="129">
        <v>475145</v>
      </c>
      <c r="C27" s="129">
        <v>10882713.95283</v>
      </c>
      <c r="D27" s="202">
        <v>6.8519999999999996E-3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7" ht="14.25" outlineLevel="2" x14ac:dyDescent="0.2">
      <c r="A28" s="292" t="s">
        <v>109</v>
      </c>
      <c r="B28" s="293">
        <f t="shared" ref="B28:C28" si="0">SUM(B$29:B$29)</f>
        <v>116927.84381000001</v>
      </c>
      <c r="C28" s="293">
        <f t="shared" si="0"/>
        <v>2678113.58072</v>
      </c>
      <c r="D28" s="294">
        <v>1.686E-3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7" outlineLevel="3" x14ac:dyDescent="0.2">
      <c r="A29" s="81" t="s">
        <v>28</v>
      </c>
      <c r="B29" s="129">
        <v>116927.84381000001</v>
      </c>
      <c r="C29" s="129">
        <v>2678113.58072</v>
      </c>
      <c r="D29" s="202">
        <v>1.686E-3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7" ht="15" outlineLevel="1" x14ac:dyDescent="0.25">
      <c r="A30" s="162" t="s">
        <v>14</v>
      </c>
      <c r="B30" s="109">
        <f t="shared" ref="B30:D30" si="1">B$31+B$39+B$43</f>
        <v>1111573.1566099999</v>
      </c>
      <c r="C30" s="109">
        <f t="shared" si="1"/>
        <v>25459454.905540001</v>
      </c>
      <c r="D30" s="174">
        <f t="shared" si="1"/>
        <v>1.6031E-2</v>
      </c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7" ht="14.25" outlineLevel="2" x14ac:dyDescent="0.2">
      <c r="A31" s="292" t="s">
        <v>173</v>
      </c>
      <c r="B31" s="293">
        <f t="shared" ref="B31:C31" si="2">SUM(B$32:B$38)</f>
        <v>890675.20781000005</v>
      </c>
      <c r="C31" s="293">
        <f t="shared" si="2"/>
        <v>20400011.600000001</v>
      </c>
      <c r="D31" s="294">
        <v>1.2845000000000001E-2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7" outlineLevel="3" x14ac:dyDescent="0.2">
      <c r="A32" s="81" t="s">
        <v>104</v>
      </c>
      <c r="B32" s="129">
        <v>0.50646000000000002</v>
      </c>
      <c r="C32" s="129">
        <v>11.6</v>
      </c>
      <c r="D32" s="202">
        <v>0</v>
      </c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1:17" outlineLevel="3" x14ac:dyDescent="0.2">
      <c r="A33" s="81" t="s">
        <v>70</v>
      </c>
      <c r="B33" s="129">
        <v>43660.524579999998</v>
      </c>
      <c r="C33" s="129">
        <v>1000000</v>
      </c>
      <c r="D33" s="202">
        <v>6.3000000000000003E-4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1:17" outlineLevel="3" x14ac:dyDescent="0.2">
      <c r="A34" s="81" t="s">
        <v>97</v>
      </c>
      <c r="B34" s="129">
        <v>130981.57374000001</v>
      </c>
      <c r="C34" s="129">
        <v>3000000</v>
      </c>
      <c r="D34" s="202">
        <v>1.8890000000000001E-3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7" outlineLevel="3" x14ac:dyDescent="0.2">
      <c r="A35" s="81" t="s">
        <v>1</v>
      </c>
      <c r="B35" s="129">
        <v>139713.67864</v>
      </c>
      <c r="C35" s="129">
        <v>3200000</v>
      </c>
      <c r="D35" s="202">
        <v>2.0149999999999999E-3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1:17" outlineLevel="3" x14ac:dyDescent="0.2">
      <c r="A36" s="81" t="s">
        <v>140</v>
      </c>
      <c r="B36" s="129">
        <v>209570.51796</v>
      </c>
      <c r="C36" s="129">
        <v>4800000</v>
      </c>
      <c r="D36" s="202">
        <v>3.0219999999999999E-3</v>
      </c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1:17" outlineLevel="3" x14ac:dyDescent="0.2">
      <c r="A37" s="81" t="s">
        <v>93</v>
      </c>
      <c r="B37" s="129">
        <v>185557.22944</v>
      </c>
      <c r="C37" s="129">
        <v>4250000</v>
      </c>
      <c r="D37" s="202">
        <v>2.676E-3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1:17" outlineLevel="3" x14ac:dyDescent="0.2">
      <c r="A38" s="81" t="s">
        <v>0</v>
      </c>
      <c r="B38" s="129">
        <v>181191.17699000001</v>
      </c>
      <c r="C38" s="129">
        <v>4150000</v>
      </c>
      <c r="D38" s="202">
        <v>2.6129999999999999E-3</v>
      </c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ht="14.25" outlineLevel="2" x14ac:dyDescent="0.2">
      <c r="A39" s="292" t="s">
        <v>109</v>
      </c>
      <c r="B39" s="293">
        <f t="shared" ref="B39:C39" si="3">SUM(B$40:B$42)</f>
        <v>220856.26827999999</v>
      </c>
      <c r="C39" s="293">
        <f t="shared" si="3"/>
        <v>5058488.6555400006</v>
      </c>
      <c r="D39" s="294">
        <v>3.1849999999999999E-3</v>
      </c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outlineLevel="3" x14ac:dyDescent="0.2">
      <c r="A40" s="81" t="s">
        <v>48</v>
      </c>
      <c r="B40" s="129">
        <v>45843.550810000001</v>
      </c>
      <c r="C40" s="129">
        <v>1050000</v>
      </c>
      <c r="D40" s="202">
        <v>6.6100000000000002E-4</v>
      </c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1:17" outlineLevel="3" x14ac:dyDescent="0.2">
      <c r="A41" s="81" t="s">
        <v>117</v>
      </c>
      <c r="B41" s="129">
        <v>168523.61361</v>
      </c>
      <c r="C41" s="129">
        <v>3859862.3181500002</v>
      </c>
      <c r="D41" s="202">
        <v>2.4299999999999999E-3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1:17" outlineLevel="3" x14ac:dyDescent="0.2">
      <c r="A42" s="81" t="s">
        <v>86</v>
      </c>
      <c r="B42" s="129">
        <v>6489.1038600000002</v>
      </c>
      <c r="C42" s="129">
        <v>148626.33739</v>
      </c>
      <c r="D42" s="202">
        <v>9.3999999999999994E-5</v>
      </c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ht="14.25" outlineLevel="2" x14ac:dyDescent="0.2">
      <c r="A43" s="292" t="s">
        <v>127</v>
      </c>
      <c r="B43" s="293">
        <f t="shared" ref="B43:C43" si="4">SUM(B$44:B$44)</f>
        <v>41.680520000000001</v>
      </c>
      <c r="C43" s="293">
        <f t="shared" si="4"/>
        <v>954.65</v>
      </c>
      <c r="D43" s="294">
        <v>9.9999999999999995E-7</v>
      </c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17" outlineLevel="3" x14ac:dyDescent="0.2">
      <c r="A44" s="81" t="s">
        <v>66</v>
      </c>
      <c r="B44" s="129">
        <v>41.680520000000001</v>
      </c>
      <c r="C44" s="129">
        <v>954.65</v>
      </c>
      <c r="D44" s="202">
        <v>9.9999999999999995E-7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1:17" ht="15" x14ac:dyDescent="0.25">
      <c r="A45" s="103" t="s">
        <v>60</v>
      </c>
      <c r="B45" s="243">
        <f t="shared" ref="B45:D45" si="5">B$46+B$74</f>
        <v>46387216.12833</v>
      </c>
      <c r="C45" s="243">
        <f t="shared" si="5"/>
        <v>1062452102.3943499</v>
      </c>
      <c r="D45" s="122">
        <f t="shared" si="5"/>
        <v>0.66895700000000002</v>
      </c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7" ht="15" outlineLevel="1" x14ac:dyDescent="0.25">
      <c r="A46" s="162" t="s">
        <v>65</v>
      </c>
      <c r="B46" s="109">
        <f t="shared" ref="B46:D46" si="6">B$47+B$54+B$60+B$62+B$72</f>
        <v>35454404.440619998</v>
      </c>
      <c r="C46" s="109">
        <f t="shared" si="6"/>
        <v>812047147.49126995</v>
      </c>
      <c r="D46" s="174">
        <f t="shared" si="6"/>
        <v>0.51129400000000003</v>
      </c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1:17" ht="14.25" outlineLevel="2" x14ac:dyDescent="0.2">
      <c r="A47" s="292" t="s">
        <v>160</v>
      </c>
      <c r="B47" s="293">
        <f t="shared" ref="B47:C47" si="7">SUM(B$48:B$53)</f>
        <v>14154603.63958</v>
      </c>
      <c r="C47" s="293">
        <f t="shared" si="7"/>
        <v>324196829.44148999</v>
      </c>
      <c r="D47" s="294">
        <v>0.204126</v>
      </c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1:17" outlineLevel="3" x14ac:dyDescent="0.2">
      <c r="A48" s="81" t="s">
        <v>20</v>
      </c>
      <c r="B48" s="129">
        <v>2415530.0381200002</v>
      </c>
      <c r="C48" s="129">
        <v>55325263.759999998</v>
      </c>
      <c r="D48" s="202">
        <v>3.4834999999999998E-2</v>
      </c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1:17" outlineLevel="3" x14ac:dyDescent="0.2">
      <c r="A49" s="81" t="s">
        <v>53</v>
      </c>
      <c r="B49" s="129">
        <v>571564.08366999996</v>
      </c>
      <c r="C49" s="129">
        <v>13091095.19871</v>
      </c>
      <c r="D49" s="202">
        <v>8.2430000000000003E-3</v>
      </c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1:17" outlineLevel="3" x14ac:dyDescent="0.2">
      <c r="A50" s="81" t="s">
        <v>87</v>
      </c>
      <c r="B50" s="129">
        <v>473081.00455999997</v>
      </c>
      <c r="C50" s="129">
        <v>10835440.23215</v>
      </c>
      <c r="D50" s="202">
        <v>6.8219999999999999E-3</v>
      </c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1:17" outlineLevel="3" x14ac:dyDescent="0.2">
      <c r="A51" s="81" t="s">
        <v>123</v>
      </c>
      <c r="B51" s="129">
        <v>5194594.5776300002</v>
      </c>
      <c r="C51" s="129">
        <v>118976916.28715</v>
      </c>
      <c r="D51" s="202">
        <v>7.4912000000000006E-2</v>
      </c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1:17" outlineLevel="3" x14ac:dyDescent="0.2">
      <c r="A52" s="81" t="s">
        <v>136</v>
      </c>
      <c r="B52" s="129">
        <v>5499166.0230999999</v>
      </c>
      <c r="C52" s="129">
        <v>125952816.10559</v>
      </c>
      <c r="D52" s="202">
        <v>7.9303999999999999E-2</v>
      </c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1:17" outlineLevel="3" x14ac:dyDescent="0.2">
      <c r="A53" s="81" t="s">
        <v>131</v>
      </c>
      <c r="B53" s="129">
        <v>667.91250000000002</v>
      </c>
      <c r="C53" s="129">
        <v>15297.857889999999</v>
      </c>
      <c r="D53" s="202">
        <v>1.0000000000000001E-5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1:17" ht="14.25" outlineLevel="2" x14ac:dyDescent="0.2">
      <c r="A54" s="292" t="s">
        <v>43</v>
      </c>
      <c r="B54" s="293">
        <f t="shared" ref="B54:C54" si="8">SUM(B$55:B$59)</f>
        <v>1378583.2132099997</v>
      </c>
      <c r="C54" s="293">
        <f t="shared" si="8"/>
        <v>31575049.23652</v>
      </c>
      <c r="D54" s="294">
        <v>1.9880999999999999E-2</v>
      </c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1:17" outlineLevel="3" x14ac:dyDescent="0.2">
      <c r="A55" s="81" t="s">
        <v>26</v>
      </c>
      <c r="B55" s="129">
        <v>303379.3639</v>
      </c>
      <c r="C55" s="129">
        <v>6948596.4000000004</v>
      </c>
      <c r="D55" s="202">
        <v>4.3750000000000004E-3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1:17" outlineLevel="3" x14ac:dyDescent="0.2">
      <c r="A56" s="81" t="s">
        <v>51</v>
      </c>
      <c r="B56" s="129">
        <v>226251.00357</v>
      </c>
      <c r="C56" s="129">
        <v>5182049.5920000002</v>
      </c>
      <c r="D56" s="202">
        <v>3.2629999999999998E-3</v>
      </c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1:17" outlineLevel="3" x14ac:dyDescent="0.2">
      <c r="A57" s="81" t="s">
        <v>116</v>
      </c>
      <c r="B57" s="129">
        <v>605855.86</v>
      </c>
      <c r="C57" s="129">
        <v>13876513.5296</v>
      </c>
      <c r="D57" s="202">
        <v>8.737E-3</v>
      </c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1:17" outlineLevel="3" x14ac:dyDescent="0.2">
      <c r="A58" s="81" t="s">
        <v>126</v>
      </c>
      <c r="B58" s="129">
        <v>10446.90459</v>
      </c>
      <c r="C58" s="129">
        <v>239275.74601999999</v>
      </c>
      <c r="D58" s="202">
        <v>1.5100000000000001E-4</v>
      </c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1:17" outlineLevel="3" x14ac:dyDescent="0.2">
      <c r="A59" s="81" t="s">
        <v>25</v>
      </c>
      <c r="B59" s="129">
        <v>232650.08115000001</v>
      </c>
      <c r="C59" s="129">
        <v>5328613.9688999997</v>
      </c>
      <c r="D59" s="202">
        <v>3.3549999999999999E-3</v>
      </c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1:17" ht="28.5" outlineLevel="2" x14ac:dyDescent="0.25">
      <c r="A60" s="295" t="s">
        <v>191</v>
      </c>
      <c r="B60" s="296">
        <f t="shared" ref="B60:C60" si="9">SUM(B$61:B$61)</f>
        <v>55.884219999999999</v>
      </c>
      <c r="C60" s="296">
        <f t="shared" si="9"/>
        <v>1279.97126</v>
      </c>
      <c r="D60" s="297">
        <v>9.9999999999999995E-7</v>
      </c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17" outlineLevel="3" x14ac:dyDescent="0.2">
      <c r="A61" s="81" t="s">
        <v>169</v>
      </c>
      <c r="B61" s="129">
        <v>55.884219999999999</v>
      </c>
      <c r="C61" s="129">
        <v>1279.97126</v>
      </c>
      <c r="D61" s="202">
        <v>9.9999999999999995E-7</v>
      </c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1:17" ht="14.25" outlineLevel="2" x14ac:dyDescent="0.2">
      <c r="A62" s="292" t="s">
        <v>55</v>
      </c>
      <c r="B62" s="293">
        <f t="shared" ref="B62:C62" si="10">SUM(B$63:B$71)</f>
        <v>18205800.01035</v>
      </c>
      <c r="C62" s="293">
        <f t="shared" si="10"/>
        <v>416985370.35000002</v>
      </c>
      <c r="D62" s="294">
        <v>0.262548</v>
      </c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1:17" outlineLevel="3" x14ac:dyDescent="0.2">
      <c r="A63" s="81" t="s">
        <v>36</v>
      </c>
      <c r="B63" s="129">
        <v>655800.01035</v>
      </c>
      <c r="C63" s="129">
        <v>15020433.6</v>
      </c>
      <c r="D63" s="202">
        <v>9.4570000000000001E-3</v>
      </c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1:17" outlineLevel="3" x14ac:dyDescent="0.2">
      <c r="A64" s="81" t="s">
        <v>64</v>
      </c>
      <c r="B64" s="129">
        <v>1000000</v>
      </c>
      <c r="C64" s="129">
        <v>22903985</v>
      </c>
      <c r="D64" s="202">
        <v>1.4421E-2</v>
      </c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1:17" outlineLevel="3" x14ac:dyDescent="0.2">
      <c r="A65" s="81" t="s">
        <v>94</v>
      </c>
      <c r="B65" s="129">
        <v>700000</v>
      </c>
      <c r="C65" s="129">
        <v>16032789.5</v>
      </c>
      <c r="D65" s="202">
        <v>1.0095E-2</v>
      </c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1:17" outlineLevel="3" x14ac:dyDescent="0.2">
      <c r="A66" s="81" t="s">
        <v>15</v>
      </c>
      <c r="B66" s="129">
        <v>2000000</v>
      </c>
      <c r="C66" s="129">
        <v>45807970</v>
      </c>
      <c r="D66" s="202">
        <v>2.8842E-2</v>
      </c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1:17" outlineLevel="3" x14ac:dyDescent="0.2">
      <c r="A67" s="81" t="s">
        <v>54</v>
      </c>
      <c r="B67" s="129">
        <v>2750000</v>
      </c>
      <c r="C67" s="129">
        <v>62985958.75</v>
      </c>
      <c r="D67" s="202">
        <v>3.9657999999999999E-2</v>
      </c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1:17" outlineLevel="3" x14ac:dyDescent="0.2">
      <c r="A68" s="81" t="s">
        <v>81</v>
      </c>
      <c r="B68" s="129">
        <v>4850000</v>
      </c>
      <c r="C68" s="129">
        <v>111084327.25</v>
      </c>
      <c r="D68" s="202">
        <v>6.9943000000000005E-2</v>
      </c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1:17" outlineLevel="3" x14ac:dyDescent="0.2">
      <c r="A69" s="81" t="s">
        <v>111</v>
      </c>
      <c r="B69" s="129">
        <v>4250000</v>
      </c>
      <c r="C69" s="129">
        <v>97341936.25</v>
      </c>
      <c r="D69" s="202">
        <v>6.1289999999999997E-2</v>
      </c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outlineLevel="3" x14ac:dyDescent="0.2">
      <c r="A70" s="81" t="s">
        <v>153</v>
      </c>
      <c r="B70" s="129">
        <v>1000000</v>
      </c>
      <c r="C70" s="129">
        <v>22903985</v>
      </c>
      <c r="D70" s="202">
        <v>1.4421E-2</v>
      </c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1:17" outlineLevel="3" x14ac:dyDescent="0.2">
      <c r="A71" s="81" t="s">
        <v>177</v>
      </c>
      <c r="B71" s="129">
        <v>1000000</v>
      </c>
      <c r="C71" s="129">
        <v>22903985</v>
      </c>
      <c r="D71" s="202">
        <v>1.4421E-2</v>
      </c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1:17" ht="14.25" outlineLevel="2" x14ac:dyDescent="0.2">
      <c r="A72" s="292" t="s">
        <v>162</v>
      </c>
      <c r="B72" s="293">
        <f t="shared" ref="B72:C72" si="11">SUM(B$73:B$73)</f>
        <v>1715361.6932600001</v>
      </c>
      <c r="C72" s="293">
        <f t="shared" si="11"/>
        <v>39288618.491999999</v>
      </c>
      <c r="D72" s="294">
        <v>2.4738E-2</v>
      </c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1:17" outlineLevel="3" x14ac:dyDescent="0.2">
      <c r="A73" s="81" t="s">
        <v>136</v>
      </c>
      <c r="B73" s="129">
        <v>1715361.6932600001</v>
      </c>
      <c r="C73" s="129">
        <v>39288618.491999999</v>
      </c>
      <c r="D73" s="202">
        <v>2.4738E-2</v>
      </c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1:17" ht="15" outlineLevel="1" x14ac:dyDescent="0.25">
      <c r="A74" s="162" t="s">
        <v>14</v>
      </c>
      <c r="B74" s="109">
        <f t="shared" ref="B74:D74" si="12">B$75+B$80+B$82+B$92+B$95</f>
        <v>10932811.68771</v>
      </c>
      <c r="C74" s="109">
        <f t="shared" si="12"/>
        <v>250404954.90307999</v>
      </c>
      <c r="D74" s="174">
        <f t="shared" si="12"/>
        <v>0.157663</v>
      </c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1:17" ht="14.25" outlineLevel="2" x14ac:dyDescent="0.2">
      <c r="A75" s="292" t="s">
        <v>160</v>
      </c>
      <c r="B75" s="293">
        <f t="shared" ref="B75:C75" si="13">SUM(B$76:B$79)</f>
        <v>5920307.7121000001</v>
      </c>
      <c r="C75" s="293">
        <f t="shared" si="13"/>
        <v>135598639.03342</v>
      </c>
      <c r="D75" s="294">
        <v>8.5376999999999995E-2</v>
      </c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1:17" outlineLevel="3" x14ac:dyDescent="0.2">
      <c r="A76" s="81" t="s">
        <v>61</v>
      </c>
      <c r="B76" s="129">
        <v>19029.970170000001</v>
      </c>
      <c r="C76" s="129">
        <v>435862.15127999999</v>
      </c>
      <c r="D76" s="202">
        <v>2.7399999999999999E-4</v>
      </c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1:17" outlineLevel="3" x14ac:dyDescent="0.2">
      <c r="A77" s="81" t="s">
        <v>53</v>
      </c>
      <c r="B77" s="129">
        <v>83979.222680000006</v>
      </c>
      <c r="C77" s="129">
        <v>1923458.8565700001</v>
      </c>
      <c r="D77" s="202">
        <v>1.2110000000000001E-3</v>
      </c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1:17" outlineLevel="3" x14ac:dyDescent="0.2">
      <c r="A78" s="81" t="s">
        <v>123</v>
      </c>
      <c r="B78" s="129">
        <v>384847.21477999998</v>
      </c>
      <c r="C78" s="129">
        <v>8814534.8346200008</v>
      </c>
      <c r="D78" s="202">
        <v>5.5500000000000002E-3</v>
      </c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1:17" outlineLevel="3" x14ac:dyDescent="0.2">
      <c r="A79" s="81" t="s">
        <v>136</v>
      </c>
      <c r="B79" s="129">
        <v>5432451.3044699999</v>
      </c>
      <c r="C79" s="129">
        <v>124424783.19095001</v>
      </c>
      <c r="D79" s="202">
        <v>7.8341999999999995E-2</v>
      </c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1:17" ht="14.25" outlineLevel="2" x14ac:dyDescent="0.2">
      <c r="A80" s="292" t="s">
        <v>43</v>
      </c>
      <c r="B80" s="293">
        <f t="shared" ref="B80:C80" si="14">SUM(B$81:B$81)</f>
        <v>194955.70663999999</v>
      </c>
      <c r="C80" s="293">
        <f t="shared" si="14"/>
        <v>4465262.5805500001</v>
      </c>
      <c r="D80" s="294">
        <v>2.8110000000000001E-3</v>
      </c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1:17" outlineLevel="3" x14ac:dyDescent="0.2">
      <c r="A81" s="81" t="s">
        <v>26</v>
      </c>
      <c r="B81" s="129">
        <v>194955.70663999999</v>
      </c>
      <c r="C81" s="129">
        <v>4465262.5805500001</v>
      </c>
      <c r="D81" s="202">
        <v>2.8110000000000001E-3</v>
      </c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28.5" outlineLevel="2" x14ac:dyDescent="0.25">
      <c r="A82" s="295" t="s">
        <v>191</v>
      </c>
      <c r="B82" s="298">
        <f t="shared" ref="B82:C82" si="15">SUM(B$83:B$91)</f>
        <v>2895782.0633200002</v>
      </c>
      <c r="C82" s="298">
        <f t="shared" si="15"/>
        <v>66324948.941429995</v>
      </c>
      <c r="D82" s="299">
        <v>4.1759999999999999E-2</v>
      </c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1:17" outlineLevel="3" x14ac:dyDescent="0.2">
      <c r="A83" s="81" t="s">
        <v>145</v>
      </c>
      <c r="B83" s="129">
        <v>40788.812919999997</v>
      </c>
      <c r="C83" s="129">
        <v>934226.35922999994</v>
      </c>
      <c r="D83" s="202">
        <v>5.8799999999999998E-4</v>
      </c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1:17" outlineLevel="3" x14ac:dyDescent="0.2">
      <c r="A84" s="81" t="s">
        <v>100</v>
      </c>
      <c r="B84" s="129">
        <v>100800</v>
      </c>
      <c r="C84" s="129">
        <v>2308721.6880000001</v>
      </c>
      <c r="D84" s="202">
        <v>1.454E-3</v>
      </c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1:17" outlineLevel="3" x14ac:dyDescent="0.2">
      <c r="A85" s="81" t="s">
        <v>121</v>
      </c>
      <c r="B85" s="129">
        <v>46424.321960000001</v>
      </c>
      <c r="C85" s="129">
        <v>1063301.9737499999</v>
      </c>
      <c r="D85" s="202">
        <v>6.69E-4</v>
      </c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1:17" outlineLevel="3" x14ac:dyDescent="0.2">
      <c r="A86" s="81" t="s">
        <v>112</v>
      </c>
      <c r="B86" s="129">
        <v>36733.337</v>
      </c>
      <c r="C86" s="129">
        <v>841339.79964999994</v>
      </c>
      <c r="D86" s="202">
        <v>5.2999999999999998E-4</v>
      </c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1:17" outlineLevel="3" x14ac:dyDescent="0.2">
      <c r="A87" s="81" t="s">
        <v>103</v>
      </c>
      <c r="B87" s="129">
        <v>500000</v>
      </c>
      <c r="C87" s="129">
        <v>11451992.5</v>
      </c>
      <c r="D87" s="202">
        <v>7.2110000000000004E-3</v>
      </c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1:17" outlineLevel="3" x14ac:dyDescent="0.2">
      <c r="A88" s="81" t="s">
        <v>138</v>
      </c>
      <c r="B88" s="129">
        <v>72080</v>
      </c>
      <c r="C88" s="129">
        <v>1650919.2387999999</v>
      </c>
      <c r="D88" s="202">
        <v>1.039E-3</v>
      </c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1:17" outlineLevel="3" x14ac:dyDescent="0.2">
      <c r="A89" s="81" t="s">
        <v>115</v>
      </c>
      <c r="B89" s="129">
        <v>1552123.895</v>
      </c>
      <c r="C89" s="129">
        <v>35549822.409220003</v>
      </c>
      <c r="D89" s="202">
        <v>2.2383E-2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1:17" outlineLevel="3" x14ac:dyDescent="0.2">
      <c r="A90" s="81" t="s">
        <v>96</v>
      </c>
      <c r="B90" s="129">
        <v>179403.125</v>
      </c>
      <c r="C90" s="129">
        <v>4109046.4839499998</v>
      </c>
      <c r="D90" s="202">
        <v>2.5869999999999999E-3</v>
      </c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1:17" outlineLevel="3" x14ac:dyDescent="0.2">
      <c r="A91" s="81" t="s">
        <v>98</v>
      </c>
      <c r="B91" s="129">
        <v>367428.57144000003</v>
      </c>
      <c r="C91" s="129">
        <v>8415578.4888300002</v>
      </c>
      <c r="D91" s="202">
        <v>5.2989999999999999E-3</v>
      </c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1:17" ht="14.25" outlineLevel="2" x14ac:dyDescent="0.2">
      <c r="A92" s="292" t="s">
        <v>55</v>
      </c>
      <c r="B92" s="293">
        <f t="shared" ref="B92:C92" si="16">SUM(B$93:B$94)</f>
        <v>1808000</v>
      </c>
      <c r="C92" s="293">
        <f t="shared" si="16"/>
        <v>41410404.879999995</v>
      </c>
      <c r="D92" s="294">
        <v>2.6074E-2</v>
      </c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1:17" outlineLevel="3" x14ac:dyDescent="0.2">
      <c r="A93" s="81" t="s">
        <v>37</v>
      </c>
      <c r="B93" s="129">
        <v>550000</v>
      </c>
      <c r="C93" s="129">
        <v>12597191.75</v>
      </c>
      <c r="D93" s="202">
        <v>7.9319999999999998E-3</v>
      </c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1:17" outlineLevel="3" x14ac:dyDescent="0.2">
      <c r="A94" s="81" t="s">
        <v>130</v>
      </c>
      <c r="B94" s="129">
        <v>1258000</v>
      </c>
      <c r="C94" s="129">
        <v>28813213.129999999</v>
      </c>
      <c r="D94" s="202">
        <v>1.8141999999999998E-2</v>
      </c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1:17" ht="14.25" outlineLevel="2" x14ac:dyDescent="0.2">
      <c r="A95" s="292" t="s">
        <v>162</v>
      </c>
      <c r="B95" s="293">
        <f t="shared" ref="B95:C95" si="17">SUM(B$96:B$96)</f>
        <v>113766.20565</v>
      </c>
      <c r="C95" s="293">
        <f t="shared" si="17"/>
        <v>2605699.4676799998</v>
      </c>
      <c r="D95" s="294">
        <v>1.6410000000000001E-3</v>
      </c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1:17" outlineLevel="3" x14ac:dyDescent="0.2">
      <c r="A96" s="81" t="s">
        <v>136</v>
      </c>
      <c r="B96" s="129">
        <v>113766.20565</v>
      </c>
      <c r="C96" s="129">
        <v>2605699.4676799998</v>
      </c>
      <c r="D96" s="202">
        <v>1.6410000000000001E-3</v>
      </c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73"/>
      <c r="C97" s="173"/>
      <c r="D97" s="11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73"/>
      <c r="C98" s="173"/>
      <c r="D98" s="11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73"/>
      <c r="C99" s="173"/>
      <c r="D99" s="11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73"/>
      <c r="C100" s="173"/>
      <c r="D100" s="11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73"/>
      <c r="C101" s="173"/>
      <c r="D101" s="11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73"/>
      <c r="C102" s="173"/>
      <c r="D102" s="11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73"/>
      <c r="C103" s="173"/>
      <c r="D103" s="11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73"/>
      <c r="C104" s="173"/>
      <c r="D104" s="1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73"/>
      <c r="C105" s="173"/>
      <c r="D105" s="11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73"/>
      <c r="C106" s="173"/>
      <c r="D106" s="11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73"/>
      <c r="C107" s="173"/>
      <c r="D107" s="11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73"/>
      <c r="C108" s="173"/>
      <c r="D108" s="11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73"/>
      <c r="C109" s="173"/>
      <c r="D109" s="11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73"/>
      <c r="C110" s="173"/>
      <c r="D110" s="11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73"/>
      <c r="C111" s="173"/>
      <c r="D111" s="11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73"/>
      <c r="C112" s="173"/>
      <c r="D112" s="11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73"/>
      <c r="C113" s="173"/>
      <c r="D113" s="11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73"/>
      <c r="C114" s="173"/>
      <c r="D114" s="11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73"/>
      <c r="C115" s="173"/>
      <c r="D115" s="11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73"/>
      <c r="C116" s="173"/>
      <c r="D116" s="11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73"/>
      <c r="C117" s="173"/>
      <c r="D117" s="11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73"/>
      <c r="C118" s="173"/>
      <c r="D118" s="11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73"/>
      <c r="C119" s="173"/>
      <c r="D119" s="11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73"/>
      <c r="C120" s="173"/>
      <c r="D120" s="11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73"/>
      <c r="C121" s="173"/>
      <c r="D121" s="11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73"/>
      <c r="C122" s="173"/>
      <c r="D122" s="11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73"/>
      <c r="C123" s="173"/>
      <c r="D123" s="11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73"/>
      <c r="C124" s="173"/>
      <c r="D124" s="11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73"/>
      <c r="C125" s="173"/>
      <c r="D125" s="11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73"/>
      <c r="C126" s="173"/>
      <c r="D126" s="11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73"/>
      <c r="C127" s="173"/>
      <c r="D127" s="11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73"/>
      <c r="C128" s="173"/>
      <c r="D128" s="11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73"/>
      <c r="C129" s="173"/>
      <c r="D129" s="11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73"/>
      <c r="C130" s="173"/>
      <c r="D130" s="11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73"/>
      <c r="C131" s="173"/>
      <c r="D131" s="11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73"/>
      <c r="C132" s="173"/>
      <c r="D132" s="11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73"/>
      <c r="C133" s="173"/>
      <c r="D133" s="11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73"/>
      <c r="C134" s="173"/>
      <c r="D134" s="11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73"/>
      <c r="C135" s="173"/>
      <c r="D135" s="11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73"/>
      <c r="C136" s="173"/>
      <c r="D136" s="11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73"/>
      <c r="C137" s="173"/>
      <c r="D137" s="11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73"/>
      <c r="C138" s="173"/>
      <c r="D138" s="11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73"/>
      <c r="C139" s="173"/>
      <c r="D139" s="11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73"/>
      <c r="C140" s="173"/>
      <c r="D140" s="11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73"/>
      <c r="C141" s="173"/>
      <c r="D141" s="11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73"/>
      <c r="C142" s="173"/>
      <c r="D142" s="11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73"/>
      <c r="C143" s="173"/>
      <c r="D143" s="11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73"/>
      <c r="C144" s="173"/>
      <c r="D144" s="11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73"/>
      <c r="C145" s="173"/>
      <c r="D145" s="11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73"/>
      <c r="C146" s="173"/>
      <c r="D146" s="11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73"/>
      <c r="C147" s="173"/>
      <c r="D147" s="1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73"/>
      <c r="C148" s="173"/>
      <c r="D148" s="1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73"/>
      <c r="C149" s="173"/>
      <c r="D149" s="1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73"/>
      <c r="C150" s="173"/>
      <c r="D150" s="1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73"/>
      <c r="C151" s="173"/>
      <c r="D151" s="1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73"/>
      <c r="C152" s="173"/>
      <c r="D152" s="11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73"/>
      <c r="C153" s="173"/>
      <c r="D153" s="11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73"/>
      <c r="C154" s="173"/>
      <c r="D154" s="11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73"/>
      <c r="C155" s="173"/>
      <c r="D155" s="11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73"/>
      <c r="C156" s="173"/>
      <c r="D156" s="11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73"/>
      <c r="C157" s="173"/>
      <c r="D157" s="11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73"/>
      <c r="C158" s="173"/>
      <c r="D158" s="11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73"/>
      <c r="C159" s="173"/>
      <c r="D159" s="11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73"/>
      <c r="C160" s="173"/>
      <c r="D160" s="11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73"/>
      <c r="C161" s="173"/>
      <c r="D161" s="11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73"/>
      <c r="C162" s="173"/>
      <c r="D162" s="11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73"/>
      <c r="C163" s="173"/>
      <c r="D163" s="11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73"/>
      <c r="C164" s="173"/>
      <c r="D164" s="11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73"/>
      <c r="C165" s="173"/>
      <c r="D165" s="11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73"/>
      <c r="C166" s="173"/>
      <c r="D166" s="11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73"/>
      <c r="C167" s="173"/>
      <c r="D167" s="11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73"/>
      <c r="C168" s="173"/>
      <c r="D168" s="11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73"/>
      <c r="C169" s="173"/>
      <c r="D169" s="11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73"/>
      <c r="C170" s="173"/>
      <c r="D170" s="11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73"/>
      <c r="C171" s="173"/>
      <c r="D171" s="11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73"/>
      <c r="C172" s="173"/>
      <c r="D172" s="11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73"/>
      <c r="C173" s="173"/>
      <c r="D173" s="11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73"/>
      <c r="C174" s="173"/>
      <c r="D174" s="11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73"/>
      <c r="C175" s="173"/>
      <c r="D175" s="11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73"/>
      <c r="C176" s="173"/>
      <c r="D176" s="11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73"/>
      <c r="C177" s="173"/>
      <c r="D177" s="11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73"/>
      <c r="C178" s="173"/>
      <c r="D178" s="11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73"/>
      <c r="C179" s="173"/>
      <c r="D179" s="11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73"/>
      <c r="C180" s="173"/>
      <c r="D180" s="11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73"/>
      <c r="C181" s="173"/>
      <c r="D181" s="11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73"/>
      <c r="C182" s="173"/>
      <c r="D182" s="11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73"/>
      <c r="C183" s="173"/>
      <c r="D183" s="11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</sheetData>
  <mergeCells count="2">
    <mergeCell ref="A2:D2"/>
    <mergeCell ref="A3:D3"/>
  </mergeCells>
  <printOptions horizontalCentered="1"/>
  <pageMargins left="0.98425196850393704" right="0.59055118110236227" top="0.59055118110236227" bottom="0.59055118110236227" header="0.51181102362204722" footer="0.51181102362204722"/>
  <pageSetup paperSize="9" scale="6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C8"/>
  <sheetViews>
    <sheetView workbookViewId="0">
      <selection activeCell="B3" sqref="B3"/>
    </sheetView>
  </sheetViews>
  <sheetFormatPr defaultRowHeight="12.75" x14ac:dyDescent="0.2"/>
  <cols>
    <col min="1" max="1" width="15.140625" customWidth="1"/>
    <col min="2" max="2" width="17" customWidth="1"/>
    <col min="3" max="3" width="10.140625" bestFit="1" customWidth="1"/>
  </cols>
  <sheetData>
    <row r="1" spans="1:3" x14ac:dyDescent="0.2">
      <c r="A1" t="s">
        <v>193</v>
      </c>
    </row>
    <row r="3" spans="1:3" x14ac:dyDescent="0.2">
      <c r="A3" t="s">
        <v>129</v>
      </c>
      <c r="B3" s="205">
        <v>42308</v>
      </c>
      <c r="C3" s="35">
        <f>DREPORTDATE</f>
        <v>42308</v>
      </c>
    </row>
    <row r="4" spans="1:3" x14ac:dyDescent="0.2">
      <c r="A4" t="s">
        <v>10</v>
      </c>
      <c r="B4">
        <v>1000</v>
      </c>
    </row>
    <row r="5" spans="1:3" x14ac:dyDescent="0.2">
      <c r="A5" t="s">
        <v>21</v>
      </c>
      <c r="B5" t="s">
        <v>192</v>
      </c>
    </row>
    <row r="8" spans="1:3" x14ac:dyDescent="0.2">
      <c r="A8" t="s">
        <v>71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7" customFormat="1" x14ac:dyDescent="0.2"/>
    <row r="8" s="14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80"/>
  <sheetViews>
    <sheetView workbookViewId="0">
      <selection activeCell="A5" sqref="A5"/>
    </sheetView>
  </sheetViews>
  <sheetFormatPr defaultRowHeight="11.25" outlineLevelRow="3" x14ac:dyDescent="0.2"/>
  <cols>
    <col min="1" max="1" width="52" style="85" customWidth="1"/>
    <col min="2" max="12" width="18.140625" style="68" bestFit="1" customWidth="1"/>
    <col min="13" max="16384" width="9.140625" style="85"/>
  </cols>
  <sheetData>
    <row r="1" spans="1:17" s="169" customFormat="1" ht="12.75" x14ac:dyDescent="0.2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7" s="169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5"/>
      <c r="N2" s="235"/>
      <c r="O2" s="235"/>
      <c r="P2" s="235"/>
      <c r="Q2" s="235"/>
    </row>
    <row r="3" spans="1:17" s="169" customFormat="1" ht="12.75" x14ac:dyDescent="0.2">
      <c r="A3" s="200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7" s="134" customFormat="1" ht="12.75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 t="s">
        <v>181</v>
      </c>
    </row>
    <row r="5" spans="1:17" s="142" customFormat="1" ht="12.75" x14ac:dyDescent="0.2">
      <c r="A5" s="148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83">
        <v>42308</v>
      </c>
    </row>
    <row r="6" spans="1:17" s="158" customFormat="1" ht="31.5" x14ac:dyDescent="0.2">
      <c r="A6" s="25" t="s">
        <v>139</v>
      </c>
      <c r="B6" s="121">
        <f t="shared" ref="B6:K6" si="0">B$7+B$60</f>
        <v>1100832720.8613501</v>
      </c>
      <c r="C6" s="121">
        <f t="shared" si="0"/>
        <v>1113516523.0073001</v>
      </c>
      <c r="D6" s="121">
        <f t="shared" si="0"/>
        <v>1613588431.1352897</v>
      </c>
      <c r="E6" s="121">
        <f t="shared" si="0"/>
        <v>1524374178.5944099</v>
      </c>
      <c r="F6" s="121">
        <f t="shared" si="0"/>
        <v>1417489334.3759198</v>
      </c>
      <c r="G6" s="121">
        <f t="shared" si="0"/>
        <v>1424178583.0663002</v>
      </c>
      <c r="H6" s="121">
        <f t="shared" si="0"/>
        <v>1438222526.3503301</v>
      </c>
      <c r="I6" s="121">
        <f t="shared" si="0"/>
        <v>1469322930.4851398</v>
      </c>
      <c r="J6" s="121">
        <f t="shared" si="0"/>
        <v>1495051221.2930899</v>
      </c>
      <c r="K6" s="121">
        <f t="shared" si="0"/>
        <v>1521451942.8323803</v>
      </c>
      <c r="L6" s="121">
        <v>1588217818.9628501</v>
      </c>
    </row>
    <row r="7" spans="1:17" s="156" customFormat="1" ht="15" x14ac:dyDescent="0.2">
      <c r="A7" s="272" t="s">
        <v>65</v>
      </c>
      <c r="B7" s="273">
        <f t="shared" ref="B7:L7" si="1">B$8+B$32</f>
        <v>947030469.1446501</v>
      </c>
      <c r="C7" s="273">
        <f t="shared" si="1"/>
        <v>959780286.64514005</v>
      </c>
      <c r="D7" s="273">
        <f t="shared" si="1"/>
        <v>1372225024.9197898</v>
      </c>
      <c r="E7" s="273">
        <f t="shared" si="1"/>
        <v>1267244277.2156999</v>
      </c>
      <c r="F7" s="273">
        <f t="shared" si="1"/>
        <v>1185351401.5740299</v>
      </c>
      <c r="G7" s="273">
        <f t="shared" si="1"/>
        <v>1194191280.7653701</v>
      </c>
      <c r="H7" s="273">
        <f t="shared" si="1"/>
        <v>1208863588.9758801</v>
      </c>
      <c r="I7" s="273">
        <f t="shared" si="1"/>
        <v>1238354145.76963</v>
      </c>
      <c r="J7" s="273">
        <f t="shared" si="1"/>
        <v>1234215946.5560398</v>
      </c>
      <c r="K7" s="273">
        <f t="shared" si="1"/>
        <v>1259323216.6706803</v>
      </c>
      <c r="L7" s="273">
        <f t="shared" si="1"/>
        <v>1312353409.1542299</v>
      </c>
    </row>
    <row r="8" spans="1:17" s="96" customFormat="1" ht="15" outlineLevel="1" x14ac:dyDescent="0.2">
      <c r="A8" s="274" t="s">
        <v>49</v>
      </c>
      <c r="B8" s="275">
        <f t="shared" ref="B8:L8" si="2">B$9+B$30</f>
        <v>461003622.80239004</v>
      </c>
      <c r="C8" s="275">
        <f t="shared" si="2"/>
        <v>469021877.49141002</v>
      </c>
      <c r="D8" s="275">
        <f t="shared" si="2"/>
        <v>529981659.60946</v>
      </c>
      <c r="E8" s="275">
        <f t="shared" si="2"/>
        <v>498750397.06786001</v>
      </c>
      <c r="F8" s="275">
        <f t="shared" si="2"/>
        <v>487488142.28561002</v>
      </c>
      <c r="G8" s="275">
        <f t="shared" si="2"/>
        <v>481332515.19504005</v>
      </c>
      <c r="H8" s="275">
        <f t="shared" si="2"/>
        <v>491723317.53671998</v>
      </c>
      <c r="I8" s="275">
        <f t="shared" si="2"/>
        <v>492868422.94866002</v>
      </c>
      <c r="J8" s="275">
        <f t="shared" si="2"/>
        <v>492321698.02529001</v>
      </c>
      <c r="K8" s="275">
        <f t="shared" si="2"/>
        <v>494990078.87701005</v>
      </c>
      <c r="L8" s="275">
        <f t="shared" si="2"/>
        <v>500306261.66295999</v>
      </c>
    </row>
    <row r="9" spans="1:17" s="119" customFormat="1" ht="25.5" outlineLevel="2" collapsed="1" x14ac:dyDescent="0.2">
      <c r="A9" s="249" t="s">
        <v>173</v>
      </c>
      <c r="B9" s="276">
        <f t="shared" ref="B9:K9" si="3">SUM(B$10:B$29)</f>
        <v>458226319.82981002</v>
      </c>
      <c r="C9" s="276">
        <f t="shared" si="3"/>
        <v>466244574.51883</v>
      </c>
      <c r="D9" s="276">
        <f t="shared" si="3"/>
        <v>527204356.63687998</v>
      </c>
      <c r="E9" s="276">
        <f t="shared" si="3"/>
        <v>496006157.22589999</v>
      </c>
      <c r="F9" s="276">
        <f t="shared" si="3"/>
        <v>484743902.44365001</v>
      </c>
      <c r="G9" s="276">
        <f t="shared" si="3"/>
        <v>478588275.35308003</v>
      </c>
      <c r="H9" s="276">
        <f t="shared" si="3"/>
        <v>489012140.82537997</v>
      </c>
      <c r="I9" s="276">
        <f t="shared" si="3"/>
        <v>490157246.23732001</v>
      </c>
      <c r="J9" s="276">
        <f t="shared" si="3"/>
        <v>489610521.31395</v>
      </c>
      <c r="K9" s="276">
        <f t="shared" si="3"/>
        <v>492311965.29629004</v>
      </c>
      <c r="L9" s="276">
        <v>497628148.08223999</v>
      </c>
    </row>
    <row r="10" spans="1:17" s="144" customFormat="1" ht="12.75" hidden="1" outlineLevel="3" x14ac:dyDescent="0.2">
      <c r="A10" s="250" t="s">
        <v>2</v>
      </c>
      <c r="B10" s="207">
        <v>88426</v>
      </c>
      <c r="C10" s="207">
        <v>88624</v>
      </c>
      <c r="D10" s="207">
        <v>89471</v>
      </c>
      <c r="E10" s="207">
        <v>89984</v>
      </c>
      <c r="F10" s="207">
        <v>90711</v>
      </c>
      <c r="G10" s="207">
        <v>90863</v>
      </c>
      <c r="H10" s="207">
        <v>95331</v>
      </c>
      <c r="I10" s="207">
        <v>95566</v>
      </c>
      <c r="J10" s="207">
        <v>96934</v>
      </c>
      <c r="K10" s="207">
        <v>97645</v>
      </c>
      <c r="L10" s="207">
        <v>98075</v>
      </c>
    </row>
    <row r="11" spans="1:17" ht="12.75" hidden="1" outlineLevel="3" x14ac:dyDescent="0.2">
      <c r="A11" s="251" t="s">
        <v>133</v>
      </c>
      <c r="B11" s="129">
        <v>50254465</v>
      </c>
      <c r="C11" s="129">
        <v>50254465</v>
      </c>
      <c r="D11" s="129">
        <v>50254465</v>
      </c>
      <c r="E11" s="129">
        <v>50254465</v>
      </c>
      <c r="F11" s="129">
        <v>56758463</v>
      </c>
      <c r="G11" s="129">
        <v>60558463</v>
      </c>
      <c r="H11" s="129">
        <v>60558463</v>
      </c>
      <c r="I11" s="129">
        <v>60558463</v>
      </c>
      <c r="J11" s="129">
        <v>60558463</v>
      </c>
      <c r="K11" s="129">
        <v>60558463</v>
      </c>
      <c r="L11" s="129">
        <v>60558463</v>
      </c>
      <c r="M11" s="102"/>
      <c r="N11" s="102"/>
      <c r="O11" s="102"/>
    </row>
    <row r="12" spans="1:17" ht="12.75" hidden="1" outlineLevel="3" x14ac:dyDescent="0.2">
      <c r="A12" s="251" t="s">
        <v>178</v>
      </c>
      <c r="B12" s="129">
        <v>3849981</v>
      </c>
      <c r="C12" s="129">
        <v>3849981</v>
      </c>
      <c r="D12" s="129">
        <v>3849981</v>
      </c>
      <c r="E12" s="129">
        <v>3849981</v>
      </c>
      <c r="F12" s="129">
        <v>3849981</v>
      </c>
      <c r="G12" s="129">
        <v>3849981</v>
      </c>
      <c r="H12" s="129">
        <v>11549981</v>
      </c>
      <c r="I12" s="129">
        <v>14882981</v>
      </c>
      <c r="J12" s="129">
        <v>17382981</v>
      </c>
      <c r="K12" s="129">
        <v>22382981</v>
      </c>
      <c r="L12" s="129">
        <v>24382981</v>
      </c>
      <c r="M12" s="102"/>
      <c r="N12" s="102"/>
      <c r="O12" s="102"/>
    </row>
    <row r="13" spans="1:17" ht="12.75" hidden="1" outlineLevel="3" x14ac:dyDescent="0.2">
      <c r="A13" s="251" t="s">
        <v>29</v>
      </c>
      <c r="B13" s="129">
        <v>7337889.4800000004</v>
      </c>
      <c r="C13" s="129">
        <v>7466345.6100000003</v>
      </c>
      <c r="D13" s="129">
        <v>11296095.6</v>
      </c>
      <c r="E13" s="129">
        <v>9870332.25</v>
      </c>
      <c r="F13" s="129">
        <v>9079720.5600000005</v>
      </c>
      <c r="G13" s="129">
        <v>9080180.9100000001</v>
      </c>
      <c r="H13" s="129">
        <v>12011484.26</v>
      </c>
      <c r="I13" s="129">
        <v>11952992.832380001</v>
      </c>
      <c r="J13" s="129">
        <v>11750422.363949999</v>
      </c>
      <c r="K13" s="129">
        <v>10228704.89388</v>
      </c>
      <c r="L13" s="129">
        <v>10882713.95283</v>
      </c>
      <c r="M13" s="102"/>
      <c r="N13" s="102"/>
      <c r="O13" s="102"/>
    </row>
    <row r="14" spans="1:17" ht="12.75" hidden="1" outlineLevel="3" x14ac:dyDescent="0.2">
      <c r="A14" s="251" t="s">
        <v>34</v>
      </c>
      <c r="B14" s="129">
        <v>1500000</v>
      </c>
      <c r="C14" s="129">
        <v>1500000</v>
      </c>
      <c r="D14" s="129">
        <v>1500000</v>
      </c>
      <c r="E14" s="129">
        <v>1500000</v>
      </c>
      <c r="F14" s="129">
        <v>1500000</v>
      </c>
      <c r="G14" s="129">
        <v>1500000</v>
      </c>
      <c r="H14" s="129">
        <v>1500000</v>
      </c>
      <c r="I14" s="129">
        <v>1500000</v>
      </c>
      <c r="J14" s="129">
        <v>1500000</v>
      </c>
      <c r="K14" s="129">
        <v>1500000</v>
      </c>
      <c r="L14" s="129">
        <v>1500000</v>
      </c>
      <c r="M14" s="102"/>
      <c r="N14" s="102"/>
      <c r="O14" s="102"/>
    </row>
    <row r="15" spans="1:17" ht="12.75" hidden="1" outlineLevel="3" x14ac:dyDescent="0.2">
      <c r="A15" s="251" t="s">
        <v>79</v>
      </c>
      <c r="B15" s="129">
        <v>2617630</v>
      </c>
      <c r="C15" s="129">
        <v>2617630</v>
      </c>
      <c r="D15" s="129">
        <v>2617630</v>
      </c>
      <c r="E15" s="129">
        <v>2617630</v>
      </c>
      <c r="F15" s="129">
        <v>2617630</v>
      </c>
      <c r="G15" s="129">
        <v>2617630</v>
      </c>
      <c r="H15" s="129">
        <v>2617630</v>
      </c>
      <c r="I15" s="129">
        <v>2617630</v>
      </c>
      <c r="J15" s="129">
        <v>2617630</v>
      </c>
      <c r="K15" s="129">
        <v>2617630</v>
      </c>
      <c r="L15" s="129">
        <v>2617630</v>
      </c>
      <c r="M15" s="102"/>
      <c r="N15" s="102"/>
      <c r="O15" s="102"/>
    </row>
    <row r="16" spans="1:17" ht="12.75" hidden="1" outlineLevel="3" x14ac:dyDescent="0.2">
      <c r="A16" s="251" t="s">
        <v>125</v>
      </c>
      <c r="B16" s="129">
        <v>3250000</v>
      </c>
      <c r="C16" s="129">
        <v>3250000</v>
      </c>
      <c r="D16" s="129">
        <v>3250000</v>
      </c>
      <c r="E16" s="129">
        <v>3250000</v>
      </c>
      <c r="F16" s="129">
        <v>3250000</v>
      </c>
      <c r="G16" s="129">
        <v>3250000</v>
      </c>
      <c r="H16" s="129">
        <v>3250000</v>
      </c>
      <c r="I16" s="129">
        <v>3250000</v>
      </c>
      <c r="J16" s="129">
        <v>3250000</v>
      </c>
      <c r="K16" s="129">
        <v>3250000</v>
      </c>
      <c r="L16" s="129">
        <v>3250000</v>
      </c>
      <c r="M16" s="102"/>
      <c r="N16" s="102"/>
      <c r="O16" s="102"/>
    </row>
    <row r="17" spans="1:15" ht="12.75" hidden="1" outlineLevel="3" x14ac:dyDescent="0.2">
      <c r="A17" s="251" t="s">
        <v>174</v>
      </c>
      <c r="B17" s="129">
        <v>15848840</v>
      </c>
      <c r="C17" s="129">
        <v>15848840</v>
      </c>
      <c r="D17" s="129">
        <v>15848840</v>
      </c>
      <c r="E17" s="129">
        <v>15848840</v>
      </c>
      <c r="F17" s="129">
        <v>15848840</v>
      </c>
      <c r="G17" s="129">
        <v>15848840</v>
      </c>
      <c r="H17" s="129">
        <v>15848840</v>
      </c>
      <c r="I17" s="129">
        <v>15848840</v>
      </c>
      <c r="J17" s="129">
        <v>15848840</v>
      </c>
      <c r="K17" s="129">
        <v>15848840</v>
      </c>
      <c r="L17" s="129">
        <v>15848840</v>
      </c>
      <c r="M17" s="102"/>
      <c r="N17" s="102"/>
      <c r="O17" s="102"/>
    </row>
    <row r="18" spans="1:15" ht="12.75" hidden="1" outlineLevel="3" x14ac:dyDescent="0.2">
      <c r="A18" s="251" t="s">
        <v>157</v>
      </c>
      <c r="B18" s="129">
        <v>769316.32</v>
      </c>
      <c r="C18" s="129">
        <v>731302.8</v>
      </c>
      <c r="D18" s="129">
        <v>1256780.92</v>
      </c>
      <c r="E18" s="129">
        <v>1017972.56</v>
      </c>
      <c r="F18" s="129">
        <v>926229</v>
      </c>
      <c r="G18" s="129">
        <v>917365.92</v>
      </c>
      <c r="H18" s="129">
        <v>941656.16</v>
      </c>
      <c r="I18" s="129">
        <v>947028</v>
      </c>
      <c r="J18" s="129">
        <v>954870.2</v>
      </c>
      <c r="K18" s="129">
        <v>964778.4</v>
      </c>
      <c r="L18" s="129">
        <v>1001362.24</v>
      </c>
      <c r="M18" s="102"/>
      <c r="N18" s="102"/>
      <c r="O18" s="102"/>
    </row>
    <row r="19" spans="1:15" ht="12.75" hidden="1" outlineLevel="3" x14ac:dyDescent="0.2">
      <c r="A19" s="251" t="s">
        <v>190</v>
      </c>
      <c r="B19" s="129">
        <v>40907373.574390002</v>
      </c>
      <c r="C19" s="129">
        <v>39005439.62483</v>
      </c>
      <c r="D19" s="129">
        <v>42668641.798799999</v>
      </c>
      <c r="E19" s="129">
        <v>34674632.526009999</v>
      </c>
      <c r="F19" s="129">
        <v>33350668.484420002</v>
      </c>
      <c r="G19" s="129">
        <v>27739982.16598</v>
      </c>
      <c r="H19" s="129">
        <v>24080000.901319999</v>
      </c>
      <c r="I19" s="129">
        <v>21891231.199999999</v>
      </c>
      <c r="J19" s="129">
        <v>21887820.528000001</v>
      </c>
      <c r="K19" s="129">
        <v>21890557.352000002</v>
      </c>
      <c r="L19" s="129">
        <v>21901568.879999999</v>
      </c>
      <c r="M19" s="102"/>
      <c r="N19" s="102"/>
      <c r="O19" s="102"/>
    </row>
    <row r="20" spans="1:15" ht="12.75" hidden="1" outlineLevel="3" x14ac:dyDescent="0.2">
      <c r="A20" s="251" t="s">
        <v>57</v>
      </c>
      <c r="B20" s="129">
        <v>0</v>
      </c>
      <c r="C20" s="129">
        <v>0</v>
      </c>
      <c r="D20" s="129">
        <v>8354616.8859999999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02"/>
      <c r="N20" s="102"/>
      <c r="O20" s="102"/>
    </row>
    <row r="21" spans="1:15" ht="12.75" hidden="1" outlineLevel="3" x14ac:dyDescent="0.2">
      <c r="A21" s="251" t="s">
        <v>44</v>
      </c>
      <c r="B21" s="129">
        <v>46585054.805569999</v>
      </c>
      <c r="C21" s="129">
        <v>47010885.77781</v>
      </c>
      <c r="D21" s="129">
        <v>67253908.371040002</v>
      </c>
      <c r="E21" s="129">
        <v>58459279.527759999</v>
      </c>
      <c r="F21" s="129">
        <v>46938889.906290002</v>
      </c>
      <c r="G21" s="129">
        <v>42601167.67994</v>
      </c>
      <c r="H21" s="129">
        <v>42454815.158770002</v>
      </c>
      <c r="I21" s="129">
        <v>42647700.082259998</v>
      </c>
      <c r="J21" s="129">
        <v>41847426.073600002</v>
      </c>
      <c r="K21" s="129">
        <v>40804103.67656</v>
      </c>
      <c r="L21" s="129">
        <v>42413118.840159997</v>
      </c>
      <c r="M21" s="102"/>
      <c r="N21" s="102"/>
      <c r="O21" s="102"/>
    </row>
    <row r="22" spans="1:15" ht="12.75" hidden="1" outlineLevel="3" x14ac:dyDescent="0.2">
      <c r="A22" s="251" t="s">
        <v>85</v>
      </c>
      <c r="B22" s="129">
        <v>2922182.86</v>
      </c>
      <c r="C22" s="129">
        <v>2994196.145</v>
      </c>
      <c r="D22" s="129">
        <v>5141177.2</v>
      </c>
      <c r="E22" s="129">
        <v>3755820</v>
      </c>
      <c r="F22" s="129">
        <v>3372493.12</v>
      </c>
      <c r="G22" s="129">
        <v>3372716.32</v>
      </c>
      <c r="H22" s="129">
        <v>3367457.28</v>
      </c>
      <c r="I22" s="129">
        <v>3462884</v>
      </c>
      <c r="J22" s="129">
        <v>3394670.56</v>
      </c>
      <c r="K22" s="129">
        <v>3449407.04</v>
      </c>
      <c r="L22" s="129">
        <v>3669637.6</v>
      </c>
      <c r="M22" s="102"/>
      <c r="N22" s="102"/>
      <c r="O22" s="102"/>
    </row>
    <row r="23" spans="1:15" ht="12.75" hidden="1" outlineLevel="3" x14ac:dyDescent="0.2">
      <c r="A23" s="251" t="s">
        <v>141</v>
      </c>
      <c r="B23" s="129">
        <v>131379772.78985</v>
      </c>
      <c r="C23" s="129">
        <v>130572212.56118999</v>
      </c>
      <c r="D23" s="129">
        <v>152768096.86104</v>
      </c>
      <c r="E23" s="129">
        <v>149762568.36212999</v>
      </c>
      <c r="F23" s="129">
        <v>157259888.37294</v>
      </c>
      <c r="G23" s="129">
        <v>157260697.35716</v>
      </c>
      <c r="H23" s="129">
        <v>160836094.06529</v>
      </c>
      <c r="I23" s="129">
        <v>160601542.12268001</v>
      </c>
      <c r="J23" s="129">
        <v>158620075.58840001</v>
      </c>
      <c r="K23" s="129">
        <v>158818466.93384999</v>
      </c>
      <c r="L23" s="129">
        <v>159603369.56924999</v>
      </c>
      <c r="M23" s="102"/>
      <c r="N23" s="102"/>
      <c r="O23" s="102"/>
    </row>
    <row r="24" spans="1:15" ht="12.75" hidden="1" outlineLevel="3" x14ac:dyDescent="0.2">
      <c r="A24" s="251" t="s">
        <v>146</v>
      </c>
      <c r="B24" s="129">
        <v>170000</v>
      </c>
      <c r="C24" s="129">
        <v>10309264</v>
      </c>
      <c r="D24" s="129">
        <v>10309264</v>
      </c>
      <c r="E24" s="129">
        <v>10309264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02"/>
      <c r="N24" s="102"/>
      <c r="O24" s="102"/>
    </row>
    <row r="25" spans="1:15" ht="12.75" hidden="1" outlineLevel="3" x14ac:dyDescent="0.2">
      <c r="A25" s="251" t="s">
        <v>183</v>
      </c>
      <c r="B25" s="129">
        <v>27100000</v>
      </c>
      <c r="C25" s="129">
        <v>27100000</v>
      </c>
      <c r="D25" s="129">
        <v>27100000</v>
      </c>
      <c r="E25" s="129">
        <v>27100000</v>
      </c>
      <c r="F25" s="129">
        <v>27100000</v>
      </c>
      <c r="G25" s="129">
        <v>27100000</v>
      </c>
      <c r="H25" s="129">
        <v>27100000</v>
      </c>
      <c r="I25" s="129">
        <v>27100000</v>
      </c>
      <c r="J25" s="129">
        <v>27100000</v>
      </c>
      <c r="K25" s="129">
        <v>27100000</v>
      </c>
      <c r="L25" s="129">
        <v>27100000</v>
      </c>
      <c r="M25" s="102"/>
      <c r="N25" s="102"/>
      <c r="O25" s="102"/>
    </row>
    <row r="26" spans="1:15" ht="12.75" hidden="1" outlineLevel="3" x14ac:dyDescent="0.2">
      <c r="A26" s="251" t="s">
        <v>40</v>
      </c>
      <c r="B26" s="129">
        <v>54624791</v>
      </c>
      <c r="C26" s="129">
        <v>54624791</v>
      </c>
      <c r="D26" s="129">
        <v>54624791</v>
      </c>
      <c r="E26" s="129">
        <v>54624791</v>
      </c>
      <c r="F26" s="129">
        <v>54624791</v>
      </c>
      <c r="G26" s="129">
        <v>54624791</v>
      </c>
      <c r="H26" s="129">
        <v>54624791</v>
      </c>
      <c r="I26" s="129">
        <v>54624791</v>
      </c>
      <c r="J26" s="129">
        <v>54624791</v>
      </c>
      <c r="K26" s="129">
        <v>54624791</v>
      </c>
      <c r="L26" s="129">
        <v>54624791</v>
      </c>
      <c r="M26" s="102"/>
      <c r="N26" s="102"/>
      <c r="O26" s="102"/>
    </row>
    <row r="27" spans="1:15" ht="12.75" hidden="1" outlineLevel="3" x14ac:dyDescent="0.2">
      <c r="A27" s="251" t="s">
        <v>83</v>
      </c>
      <c r="B27" s="129">
        <v>31301198</v>
      </c>
      <c r="C27" s="129">
        <v>31301198</v>
      </c>
      <c r="D27" s="129">
        <v>31301198</v>
      </c>
      <c r="E27" s="129">
        <v>31301198</v>
      </c>
      <c r="F27" s="129">
        <v>31301198</v>
      </c>
      <c r="G27" s="129">
        <v>31301198</v>
      </c>
      <c r="H27" s="129">
        <v>31301198</v>
      </c>
      <c r="I27" s="129">
        <v>31301198</v>
      </c>
      <c r="J27" s="129">
        <v>31301198</v>
      </c>
      <c r="K27" s="129">
        <v>31301198</v>
      </c>
      <c r="L27" s="129">
        <v>31301198</v>
      </c>
      <c r="M27" s="102"/>
      <c r="N27" s="102"/>
      <c r="O27" s="102"/>
    </row>
    <row r="28" spans="1:15" ht="12.75" hidden="1" outlineLevel="3" x14ac:dyDescent="0.2">
      <c r="A28" s="251" t="s">
        <v>172</v>
      </c>
      <c r="B28" s="129">
        <v>845000</v>
      </c>
      <c r="C28" s="129">
        <v>845000</v>
      </c>
      <c r="D28" s="129">
        <v>845000</v>
      </c>
      <c r="E28" s="129">
        <v>845000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02"/>
      <c r="N28" s="102"/>
      <c r="O28" s="102"/>
    </row>
    <row r="29" spans="1:15" ht="12.75" hidden="1" outlineLevel="3" x14ac:dyDescent="0.2">
      <c r="A29" s="251" t="s">
        <v>134</v>
      </c>
      <c r="B29" s="129">
        <v>36874399</v>
      </c>
      <c r="C29" s="129">
        <v>36874399</v>
      </c>
      <c r="D29" s="129">
        <v>36874399</v>
      </c>
      <c r="E29" s="129">
        <v>36874399</v>
      </c>
      <c r="F29" s="129">
        <v>36874399</v>
      </c>
      <c r="G29" s="129">
        <v>36874399</v>
      </c>
      <c r="H29" s="129">
        <v>36874399</v>
      </c>
      <c r="I29" s="129">
        <v>36874399</v>
      </c>
      <c r="J29" s="129">
        <v>36874399</v>
      </c>
      <c r="K29" s="129">
        <v>36874399</v>
      </c>
      <c r="L29" s="129">
        <v>36874399</v>
      </c>
      <c r="M29" s="102"/>
      <c r="N29" s="102"/>
      <c r="O29" s="102"/>
    </row>
    <row r="30" spans="1:15" ht="25.5" outlineLevel="2" collapsed="1" x14ac:dyDescent="0.2">
      <c r="A30" s="252" t="s">
        <v>109</v>
      </c>
      <c r="B30" s="129">
        <f t="shared" ref="B30:K30" si="4">SUM(B$31:B$31)</f>
        <v>2777302.9725799998</v>
      </c>
      <c r="C30" s="129">
        <f t="shared" si="4"/>
        <v>2777302.9725799998</v>
      </c>
      <c r="D30" s="129">
        <f t="shared" si="4"/>
        <v>2777302.9725799998</v>
      </c>
      <c r="E30" s="129">
        <f t="shared" si="4"/>
        <v>2744239.8419599999</v>
      </c>
      <c r="F30" s="129">
        <f t="shared" si="4"/>
        <v>2744239.8419599999</v>
      </c>
      <c r="G30" s="129">
        <f t="shared" si="4"/>
        <v>2744239.8419599999</v>
      </c>
      <c r="H30" s="129">
        <f t="shared" si="4"/>
        <v>2711176.7113399999</v>
      </c>
      <c r="I30" s="129">
        <f t="shared" si="4"/>
        <v>2711176.7113399999</v>
      </c>
      <c r="J30" s="129">
        <f t="shared" si="4"/>
        <v>2711176.7113399999</v>
      </c>
      <c r="K30" s="129">
        <f t="shared" si="4"/>
        <v>2678113.58072</v>
      </c>
      <c r="L30" s="129">
        <v>2678113.58072</v>
      </c>
      <c r="M30" s="102"/>
      <c r="N30" s="102"/>
      <c r="O30" s="102"/>
    </row>
    <row r="31" spans="1:15" ht="12.75" hidden="1" outlineLevel="3" x14ac:dyDescent="0.2">
      <c r="A31" s="251" t="s">
        <v>28</v>
      </c>
      <c r="B31" s="129">
        <v>2777302.9725799998</v>
      </c>
      <c r="C31" s="129">
        <v>2777302.9725799998</v>
      </c>
      <c r="D31" s="129">
        <v>2777302.9725799998</v>
      </c>
      <c r="E31" s="129">
        <v>2744239.8419599999</v>
      </c>
      <c r="F31" s="129">
        <v>2744239.8419599999</v>
      </c>
      <c r="G31" s="129">
        <v>2744239.8419599999</v>
      </c>
      <c r="H31" s="129">
        <v>2711176.7113399999</v>
      </c>
      <c r="I31" s="129">
        <v>2711176.7113399999</v>
      </c>
      <c r="J31" s="129">
        <v>2711176.7113399999</v>
      </c>
      <c r="K31" s="129">
        <v>2678113.58072</v>
      </c>
      <c r="L31" s="129">
        <v>2678113.58072</v>
      </c>
      <c r="M31" s="102"/>
      <c r="N31" s="102"/>
      <c r="O31" s="102"/>
    </row>
    <row r="32" spans="1:15" ht="15" outlineLevel="1" x14ac:dyDescent="0.2">
      <c r="A32" s="274" t="s">
        <v>60</v>
      </c>
      <c r="B32" s="275">
        <f t="shared" ref="B32:L32" si="5">B$33+B$40+B$46+B$48+B$58</f>
        <v>486026846.34226006</v>
      </c>
      <c r="C32" s="275">
        <f t="shared" si="5"/>
        <v>490758409.15373003</v>
      </c>
      <c r="D32" s="275">
        <f t="shared" si="5"/>
        <v>842243365.31032991</v>
      </c>
      <c r="E32" s="275">
        <f t="shared" si="5"/>
        <v>768493880.1478399</v>
      </c>
      <c r="F32" s="275">
        <f t="shared" si="5"/>
        <v>697863259.28841996</v>
      </c>
      <c r="G32" s="275">
        <f t="shared" si="5"/>
        <v>712858765.57033002</v>
      </c>
      <c r="H32" s="275">
        <f t="shared" si="5"/>
        <v>717140271.43916011</v>
      </c>
      <c r="I32" s="275">
        <f t="shared" si="5"/>
        <v>745485722.82096994</v>
      </c>
      <c r="J32" s="275">
        <f t="shared" si="5"/>
        <v>741894248.53074992</v>
      </c>
      <c r="K32" s="275">
        <f t="shared" si="5"/>
        <v>764333137.79367018</v>
      </c>
      <c r="L32" s="275">
        <f t="shared" si="5"/>
        <v>812047147.49126995</v>
      </c>
      <c r="M32" s="102"/>
      <c r="N32" s="102"/>
      <c r="O32" s="102"/>
    </row>
    <row r="33" spans="1:15" ht="25.5" outlineLevel="2" collapsed="1" x14ac:dyDescent="0.2">
      <c r="A33" s="252" t="s">
        <v>160</v>
      </c>
      <c r="B33" s="129">
        <f t="shared" ref="B33:K33" si="6">SUM(B$34:B$39)</f>
        <v>169089903.30625999</v>
      </c>
      <c r="C33" s="129">
        <f t="shared" si="6"/>
        <v>167751942.15891999</v>
      </c>
      <c r="D33" s="129">
        <f t="shared" si="6"/>
        <v>287350719.57381999</v>
      </c>
      <c r="E33" s="129">
        <f t="shared" si="6"/>
        <v>297782948.25681996</v>
      </c>
      <c r="F33" s="129">
        <f t="shared" si="6"/>
        <v>274124318.93608999</v>
      </c>
      <c r="G33" s="129">
        <f t="shared" si="6"/>
        <v>269029003.94322002</v>
      </c>
      <c r="H33" s="129">
        <f t="shared" si="6"/>
        <v>273122110.71807003</v>
      </c>
      <c r="I33" s="129">
        <f t="shared" si="6"/>
        <v>289858875.28627002</v>
      </c>
      <c r="J33" s="129">
        <f t="shared" si="6"/>
        <v>294698310.58395994</v>
      </c>
      <c r="K33" s="129">
        <f t="shared" si="6"/>
        <v>310020281.47055006</v>
      </c>
      <c r="L33" s="129">
        <v>324196829.44148999</v>
      </c>
      <c r="M33" s="102"/>
      <c r="N33" s="102"/>
      <c r="O33" s="102"/>
    </row>
    <row r="34" spans="1:15" ht="12.75" hidden="1" outlineLevel="3" x14ac:dyDescent="0.2">
      <c r="A34" s="251" t="s">
        <v>20</v>
      </c>
      <c r="B34" s="129">
        <v>26156754.879999999</v>
      </c>
      <c r="C34" s="129">
        <v>24864295.199999999</v>
      </c>
      <c r="D34" s="129">
        <v>42730551.280000001</v>
      </c>
      <c r="E34" s="129">
        <v>34611067.039999999</v>
      </c>
      <c r="F34" s="129">
        <v>37280717.25</v>
      </c>
      <c r="G34" s="129">
        <v>36923978.280000001</v>
      </c>
      <c r="H34" s="129">
        <v>37901660.439999998</v>
      </c>
      <c r="I34" s="129">
        <v>52323297</v>
      </c>
      <c r="J34" s="129">
        <v>52756578.549999997</v>
      </c>
      <c r="K34" s="129">
        <v>53304006.600000001</v>
      </c>
      <c r="L34" s="129">
        <v>55325263.759999998</v>
      </c>
      <c r="M34" s="102"/>
      <c r="N34" s="102"/>
      <c r="O34" s="102"/>
    </row>
    <row r="35" spans="1:15" ht="12.75" hidden="1" outlineLevel="3" x14ac:dyDescent="0.2">
      <c r="A35" s="251" t="s">
        <v>53</v>
      </c>
      <c r="B35" s="129">
        <v>9368981.1106899995</v>
      </c>
      <c r="C35" s="129">
        <v>8908926.9581799991</v>
      </c>
      <c r="D35" s="129">
        <v>15038569.15416</v>
      </c>
      <c r="E35" s="129">
        <v>12584914.33532</v>
      </c>
      <c r="F35" s="129">
        <v>11803496.06285</v>
      </c>
      <c r="G35" s="129">
        <v>11369336.0646</v>
      </c>
      <c r="H35" s="129">
        <v>11988974.51004</v>
      </c>
      <c r="I35" s="129">
        <v>12142013.174659999</v>
      </c>
      <c r="J35" s="129">
        <v>12175287.9771</v>
      </c>
      <c r="K35" s="129">
        <v>12601792.8299</v>
      </c>
      <c r="L35" s="129">
        <v>13091095.19871</v>
      </c>
      <c r="M35" s="102"/>
      <c r="N35" s="102"/>
      <c r="O35" s="102"/>
    </row>
    <row r="36" spans="1:15" ht="12.75" hidden="1" outlineLevel="3" x14ac:dyDescent="0.2">
      <c r="A36" s="251" t="s">
        <v>87</v>
      </c>
      <c r="B36" s="129">
        <v>7652991.9443499995</v>
      </c>
      <c r="C36" s="129">
        <v>7274841.6896700002</v>
      </c>
      <c r="D36" s="129">
        <v>12430966.505380001</v>
      </c>
      <c r="E36" s="129">
        <v>10068885.19342</v>
      </c>
      <c r="F36" s="129">
        <v>9161438.9525499996</v>
      </c>
      <c r="G36" s="129">
        <v>9073773.1956399996</v>
      </c>
      <c r="H36" s="129">
        <v>10242739.177300001</v>
      </c>
      <c r="I36" s="129">
        <v>10301170.649809999</v>
      </c>
      <c r="J36" s="129">
        <v>10332363.82227</v>
      </c>
      <c r="K36" s="129">
        <v>10439577.48044</v>
      </c>
      <c r="L36" s="129">
        <v>10835440.23215</v>
      </c>
      <c r="M36" s="102"/>
      <c r="N36" s="102"/>
      <c r="O36" s="102"/>
    </row>
    <row r="37" spans="1:15" ht="12.75" hidden="1" outlineLevel="3" x14ac:dyDescent="0.2">
      <c r="A37" s="251" t="s">
        <v>123</v>
      </c>
      <c r="B37" s="129">
        <v>68318982.284140006</v>
      </c>
      <c r="C37" s="129">
        <v>69278438.447160006</v>
      </c>
      <c r="D37" s="129">
        <v>118648112.63715</v>
      </c>
      <c r="E37" s="129">
        <v>99796481.618799999</v>
      </c>
      <c r="F37" s="129">
        <v>89496351.613900006</v>
      </c>
      <c r="G37" s="129">
        <v>89170795.800830007</v>
      </c>
      <c r="H37" s="129">
        <v>89286744.173270002</v>
      </c>
      <c r="I37" s="129">
        <v>91405103.119929999</v>
      </c>
      <c r="J37" s="129">
        <v>99905054.190520003</v>
      </c>
      <c r="K37" s="129">
        <v>112221348.36912</v>
      </c>
      <c r="L37" s="129">
        <v>118976916.28715</v>
      </c>
      <c r="M37" s="102"/>
      <c r="N37" s="102"/>
      <c r="O37" s="102"/>
    </row>
    <row r="38" spans="1:15" ht="12.75" hidden="1" outlineLevel="3" x14ac:dyDescent="0.2">
      <c r="A38" s="251" t="s">
        <v>136</v>
      </c>
      <c r="B38" s="129">
        <v>57585097.236879997</v>
      </c>
      <c r="C38" s="129">
        <v>57418168.846249998</v>
      </c>
      <c r="D38" s="129">
        <v>98490026.593130007</v>
      </c>
      <c r="E38" s="129">
        <v>140711050.88802001</v>
      </c>
      <c r="F38" s="129">
        <v>126372843.98239</v>
      </c>
      <c r="G38" s="129">
        <v>122481648.89999001</v>
      </c>
      <c r="H38" s="129">
        <v>123687955.99716</v>
      </c>
      <c r="I38" s="129">
        <v>123672856.56719001</v>
      </c>
      <c r="J38" s="129">
        <v>119514876.02320001</v>
      </c>
      <c r="K38" s="129">
        <v>121439177.67535999</v>
      </c>
      <c r="L38" s="129">
        <v>125952816.10559</v>
      </c>
      <c r="M38" s="102"/>
      <c r="N38" s="102"/>
      <c r="O38" s="102"/>
    </row>
    <row r="39" spans="1:15" ht="12.75" hidden="1" outlineLevel="3" x14ac:dyDescent="0.2">
      <c r="A39" s="251" t="s">
        <v>131</v>
      </c>
      <c r="B39" s="129">
        <v>7095.8501999999999</v>
      </c>
      <c r="C39" s="129">
        <v>7271.0176600000004</v>
      </c>
      <c r="D39" s="129">
        <v>12493.404</v>
      </c>
      <c r="E39" s="129">
        <v>10549.181259999999</v>
      </c>
      <c r="F39" s="129">
        <v>9471.0743999999995</v>
      </c>
      <c r="G39" s="129">
        <v>9471.7021600000007</v>
      </c>
      <c r="H39" s="129">
        <v>14036.4203</v>
      </c>
      <c r="I39" s="129">
        <v>14434.77468</v>
      </c>
      <c r="J39" s="129">
        <v>14150.02087</v>
      </c>
      <c r="K39" s="129">
        <v>14378.515729999999</v>
      </c>
      <c r="L39" s="129">
        <v>15297.857889999999</v>
      </c>
      <c r="M39" s="102"/>
      <c r="N39" s="102"/>
      <c r="O39" s="102"/>
    </row>
    <row r="40" spans="1:15" ht="25.5" outlineLevel="2" collapsed="1" x14ac:dyDescent="0.2">
      <c r="A40" s="252" t="s">
        <v>43</v>
      </c>
      <c r="B40" s="129">
        <f t="shared" ref="B40:K40" si="7">SUM(B$41:B$45)</f>
        <v>16372261.708799999</v>
      </c>
      <c r="C40" s="129">
        <f t="shared" si="7"/>
        <v>16651091.807629999</v>
      </c>
      <c r="D40" s="129">
        <f t="shared" si="7"/>
        <v>28577243.597430002</v>
      </c>
      <c r="E40" s="129">
        <f t="shared" si="7"/>
        <v>27752437.93395</v>
      </c>
      <c r="F40" s="129">
        <f t="shared" si="7"/>
        <v>25169703.966640003</v>
      </c>
      <c r="G40" s="129">
        <f t="shared" si="7"/>
        <v>24731114.624469999</v>
      </c>
      <c r="H40" s="129">
        <f t="shared" si="7"/>
        <v>24778005.335939996</v>
      </c>
      <c r="I40" s="129">
        <f t="shared" si="7"/>
        <v>25119256.077099998</v>
      </c>
      <c r="J40" s="129">
        <f t="shared" si="7"/>
        <v>24546295.21305</v>
      </c>
      <c r="K40" s="129">
        <f t="shared" si="7"/>
        <v>24922649.842429996</v>
      </c>
      <c r="L40" s="129">
        <v>31575049.23652</v>
      </c>
      <c r="M40" s="102"/>
      <c r="N40" s="102"/>
      <c r="O40" s="102"/>
    </row>
    <row r="41" spans="1:15" ht="12.75" hidden="1" outlineLevel="3" x14ac:dyDescent="0.2">
      <c r="A41" s="251" t="s">
        <v>26</v>
      </c>
      <c r="B41" s="129">
        <v>2712107.2</v>
      </c>
      <c r="C41" s="129">
        <v>2578823.6</v>
      </c>
      <c r="D41" s="129">
        <v>4452880.2</v>
      </c>
      <c r="E41" s="129">
        <v>7496116</v>
      </c>
      <c r="F41" s="129">
        <v>6984082.4000000004</v>
      </c>
      <c r="G41" s="129">
        <v>6748314.7999999998</v>
      </c>
      <c r="H41" s="129">
        <v>6798470.4000000004</v>
      </c>
      <c r="I41" s="129">
        <v>6659831.2000000002</v>
      </c>
      <c r="J41" s="129">
        <v>6385383.2000000002</v>
      </c>
      <c r="K41" s="129">
        <v>6431856</v>
      </c>
      <c r="L41" s="129">
        <v>6948596.4000000004</v>
      </c>
      <c r="M41" s="102"/>
      <c r="N41" s="102"/>
      <c r="O41" s="102"/>
    </row>
    <row r="42" spans="1:15" ht="12.75" hidden="1" outlineLevel="3" x14ac:dyDescent="0.2">
      <c r="A42" s="251" t="s">
        <v>51</v>
      </c>
      <c r="B42" s="129">
        <v>134630.356</v>
      </c>
      <c r="C42" s="129">
        <v>127977.99</v>
      </c>
      <c r="D42" s="129">
        <v>219936.66099999999</v>
      </c>
      <c r="E42" s="129">
        <v>178145.198</v>
      </c>
      <c r="F42" s="129">
        <v>162090.07500000001</v>
      </c>
      <c r="G42" s="129">
        <v>160539.03599999999</v>
      </c>
      <c r="H42" s="129">
        <v>164789.82800000001</v>
      </c>
      <c r="I42" s="129">
        <v>165729.9</v>
      </c>
      <c r="J42" s="129">
        <v>167102.285</v>
      </c>
      <c r="K42" s="129">
        <v>168836.22</v>
      </c>
      <c r="L42" s="129">
        <v>5182049.5920000002</v>
      </c>
      <c r="M42" s="102"/>
      <c r="N42" s="102"/>
      <c r="O42" s="102"/>
    </row>
    <row r="43" spans="1:15" ht="12.75" hidden="1" outlineLevel="3" x14ac:dyDescent="0.2">
      <c r="A43" s="251" t="s">
        <v>116</v>
      </c>
      <c r="B43" s="129">
        <v>9553472.0563399997</v>
      </c>
      <c r="C43" s="129">
        <v>9789308.1142599992</v>
      </c>
      <c r="D43" s="129">
        <v>16820448.943879999</v>
      </c>
      <c r="E43" s="129">
        <v>14202851.73003</v>
      </c>
      <c r="F43" s="129">
        <v>12751346.501639999</v>
      </c>
      <c r="G43" s="129">
        <v>12752191.67056</v>
      </c>
      <c r="H43" s="129">
        <v>12732277.794299999</v>
      </c>
      <c r="I43" s="129">
        <v>13093620.528750001</v>
      </c>
      <c r="J43" s="129">
        <v>12835323.57653</v>
      </c>
      <c r="K43" s="129">
        <v>13042588.683809999</v>
      </c>
      <c r="L43" s="129">
        <v>13876513.5296</v>
      </c>
      <c r="M43" s="102"/>
      <c r="N43" s="102"/>
      <c r="O43" s="102"/>
    </row>
    <row r="44" spans="1:15" ht="12.75" hidden="1" outlineLevel="3" x14ac:dyDescent="0.2">
      <c r="A44" s="251" t="s">
        <v>126</v>
      </c>
      <c r="B44" s="129">
        <v>164732.60006</v>
      </c>
      <c r="C44" s="129">
        <v>168799.17257</v>
      </c>
      <c r="D44" s="129">
        <v>290038.66574999999</v>
      </c>
      <c r="E44" s="129">
        <v>244902.86671</v>
      </c>
      <c r="F44" s="129">
        <v>219874.24582000001</v>
      </c>
      <c r="G44" s="129">
        <v>219888.81925</v>
      </c>
      <c r="H44" s="129">
        <v>219545.43995</v>
      </c>
      <c r="I44" s="129">
        <v>225776.15143999999</v>
      </c>
      <c r="J44" s="129">
        <v>221322.28082000001</v>
      </c>
      <c r="K44" s="129">
        <v>224896.19823000001</v>
      </c>
      <c r="L44" s="129">
        <v>239275.74601999999</v>
      </c>
      <c r="M44" s="102"/>
      <c r="N44" s="102"/>
      <c r="O44" s="102"/>
    </row>
    <row r="45" spans="1:15" ht="12.75" hidden="1" outlineLevel="3" x14ac:dyDescent="0.2">
      <c r="A45" s="251" t="s">
        <v>25</v>
      </c>
      <c r="B45" s="129">
        <v>3807319.4964000001</v>
      </c>
      <c r="C45" s="129">
        <v>3986182.9308000002</v>
      </c>
      <c r="D45" s="129">
        <v>6793939.1267999997</v>
      </c>
      <c r="E45" s="129">
        <v>5630422.1392099997</v>
      </c>
      <c r="F45" s="129">
        <v>5052310.7441800004</v>
      </c>
      <c r="G45" s="129">
        <v>4850180.2986599999</v>
      </c>
      <c r="H45" s="129">
        <v>4862921.8736899998</v>
      </c>
      <c r="I45" s="129">
        <v>4974298.29691</v>
      </c>
      <c r="J45" s="129">
        <v>4937163.8706999999</v>
      </c>
      <c r="K45" s="129">
        <v>5054472.7403899999</v>
      </c>
      <c r="L45" s="129">
        <v>5328613.9688999997</v>
      </c>
      <c r="M45" s="102"/>
      <c r="N45" s="102"/>
      <c r="O45" s="102"/>
    </row>
    <row r="46" spans="1:15" ht="38.25" outlineLevel="2" collapsed="1" x14ac:dyDescent="0.2">
      <c r="A46" s="252" t="s">
        <v>191</v>
      </c>
      <c r="B46" s="129">
        <f t="shared" ref="B46:K46" si="8">SUM(B$47:B$47)</f>
        <v>983.36320000000001</v>
      </c>
      <c r="C46" s="129">
        <f t="shared" si="8"/>
        <v>934.77318000000002</v>
      </c>
      <c r="D46" s="129">
        <f t="shared" si="8"/>
        <v>1606.45508</v>
      </c>
      <c r="E46" s="129">
        <f t="shared" si="8"/>
        <v>1301.20307</v>
      </c>
      <c r="F46" s="129">
        <f t="shared" si="8"/>
        <v>1183.9336900000001</v>
      </c>
      <c r="G46" s="129">
        <f t="shared" si="8"/>
        <v>1172.60464</v>
      </c>
      <c r="H46" s="129">
        <f t="shared" si="8"/>
        <v>1203.6531500000001</v>
      </c>
      <c r="I46" s="129">
        <f t="shared" si="8"/>
        <v>1210.5196000000001</v>
      </c>
      <c r="J46" s="129">
        <f t="shared" si="8"/>
        <v>1220.5437400000001</v>
      </c>
      <c r="K46" s="129">
        <f t="shared" si="8"/>
        <v>1233.2086899999999</v>
      </c>
      <c r="L46" s="129">
        <v>1279.97126</v>
      </c>
      <c r="M46" s="102"/>
      <c r="N46" s="102"/>
      <c r="O46" s="102"/>
    </row>
    <row r="47" spans="1:15" ht="12.75" hidden="1" outlineLevel="3" x14ac:dyDescent="0.2">
      <c r="A47" s="251" t="s">
        <v>169</v>
      </c>
      <c r="B47" s="129">
        <v>983.36320000000001</v>
      </c>
      <c r="C47" s="129">
        <v>934.77318000000002</v>
      </c>
      <c r="D47" s="129">
        <v>1606.45508</v>
      </c>
      <c r="E47" s="129">
        <v>1301.20307</v>
      </c>
      <c r="F47" s="129">
        <v>1183.9336900000001</v>
      </c>
      <c r="G47" s="129">
        <v>1172.60464</v>
      </c>
      <c r="H47" s="129">
        <v>1203.6531500000001</v>
      </c>
      <c r="I47" s="129">
        <v>1210.5196000000001</v>
      </c>
      <c r="J47" s="129">
        <v>1220.5437400000001</v>
      </c>
      <c r="K47" s="129">
        <v>1233.2086899999999</v>
      </c>
      <c r="L47" s="129">
        <v>1279.97126</v>
      </c>
      <c r="M47" s="102"/>
      <c r="N47" s="102"/>
      <c r="O47" s="102"/>
    </row>
    <row r="48" spans="1:15" ht="25.5" outlineLevel="2" collapsed="1" x14ac:dyDescent="0.2">
      <c r="A48" s="252" t="s">
        <v>55</v>
      </c>
      <c r="B48" s="129">
        <f t="shared" ref="B48:K48" si="9">SUM(B$49:B$57)</f>
        <v>272509346.60000002</v>
      </c>
      <c r="C48" s="129">
        <f t="shared" si="9"/>
        <v>278381413.35000002</v>
      </c>
      <c r="D48" s="129">
        <f t="shared" si="9"/>
        <v>478331349.80000001</v>
      </c>
      <c r="E48" s="129">
        <f t="shared" si="9"/>
        <v>403245032.14999998</v>
      </c>
      <c r="F48" s="129">
        <f t="shared" si="9"/>
        <v>362218504.60000002</v>
      </c>
      <c r="G48" s="129">
        <f t="shared" si="9"/>
        <v>383156872.64999998</v>
      </c>
      <c r="H48" s="129">
        <f t="shared" si="9"/>
        <v>382944375.30000001</v>
      </c>
      <c r="I48" s="129">
        <f t="shared" si="9"/>
        <v>393492071.25</v>
      </c>
      <c r="J48" s="129">
        <f t="shared" si="9"/>
        <v>386127542.54999995</v>
      </c>
      <c r="K48" s="129">
        <f t="shared" si="9"/>
        <v>392280073.20000005</v>
      </c>
      <c r="L48" s="129">
        <v>416985370.35000002</v>
      </c>
      <c r="M48" s="102"/>
      <c r="N48" s="102"/>
      <c r="O48" s="102"/>
    </row>
    <row r="49" spans="1:15" ht="12.75" hidden="1" outlineLevel="3" x14ac:dyDescent="0.2">
      <c r="A49" s="251" t="s">
        <v>36</v>
      </c>
      <c r="B49" s="129">
        <v>11539744.800000001</v>
      </c>
      <c r="C49" s="129">
        <v>10969542</v>
      </c>
      <c r="D49" s="129">
        <v>18851713.800000001</v>
      </c>
      <c r="E49" s="129">
        <v>15269588.4</v>
      </c>
      <c r="F49" s="129">
        <v>13893435</v>
      </c>
      <c r="G49" s="129">
        <v>13760488.800000001</v>
      </c>
      <c r="H49" s="129">
        <v>14124842.4</v>
      </c>
      <c r="I49" s="129">
        <v>14205420</v>
      </c>
      <c r="J49" s="129">
        <v>14323053</v>
      </c>
      <c r="K49" s="129">
        <v>14471676</v>
      </c>
      <c r="L49" s="129">
        <v>15020433.6</v>
      </c>
      <c r="M49" s="102"/>
      <c r="N49" s="102"/>
      <c r="O49" s="102"/>
    </row>
    <row r="50" spans="1:15" ht="12.75" hidden="1" outlineLevel="3" x14ac:dyDescent="0.2">
      <c r="A50" s="251" t="s">
        <v>64</v>
      </c>
      <c r="B50" s="129">
        <v>15768556</v>
      </c>
      <c r="C50" s="129">
        <v>16157817</v>
      </c>
      <c r="D50" s="129">
        <v>27763120</v>
      </c>
      <c r="E50" s="129">
        <v>23442625</v>
      </c>
      <c r="F50" s="129">
        <v>21046832</v>
      </c>
      <c r="G50" s="129">
        <v>21048227</v>
      </c>
      <c r="H50" s="129">
        <v>21015358</v>
      </c>
      <c r="I50" s="129">
        <v>21611775</v>
      </c>
      <c r="J50" s="129">
        <v>21185441</v>
      </c>
      <c r="K50" s="129">
        <v>21527544</v>
      </c>
      <c r="L50" s="129">
        <v>22903985</v>
      </c>
      <c r="M50" s="102"/>
      <c r="N50" s="102"/>
      <c r="O50" s="102"/>
    </row>
    <row r="51" spans="1:15" ht="12.75" hidden="1" outlineLevel="3" x14ac:dyDescent="0.2">
      <c r="A51" s="251" t="s">
        <v>94</v>
      </c>
      <c r="B51" s="129">
        <v>11037989.199999999</v>
      </c>
      <c r="C51" s="129">
        <v>11310471.9</v>
      </c>
      <c r="D51" s="129">
        <v>19434184</v>
      </c>
      <c r="E51" s="129">
        <v>16409837.5</v>
      </c>
      <c r="F51" s="129">
        <v>14732782.4</v>
      </c>
      <c r="G51" s="129">
        <v>14733758.9</v>
      </c>
      <c r="H51" s="129">
        <v>14710750.6</v>
      </c>
      <c r="I51" s="129">
        <v>15128242.5</v>
      </c>
      <c r="J51" s="129">
        <v>14829808.699999999</v>
      </c>
      <c r="K51" s="129">
        <v>15069280.800000001</v>
      </c>
      <c r="L51" s="129">
        <v>16032789.5</v>
      </c>
      <c r="M51" s="102"/>
      <c r="N51" s="102"/>
      <c r="O51" s="102"/>
    </row>
    <row r="52" spans="1:15" ht="12.75" hidden="1" outlineLevel="3" x14ac:dyDescent="0.2">
      <c r="A52" s="251" t="s">
        <v>15</v>
      </c>
      <c r="B52" s="129">
        <v>31537112</v>
      </c>
      <c r="C52" s="129">
        <v>32315634</v>
      </c>
      <c r="D52" s="129">
        <v>55526240</v>
      </c>
      <c r="E52" s="129">
        <v>46885250</v>
      </c>
      <c r="F52" s="129">
        <v>42093664</v>
      </c>
      <c r="G52" s="129">
        <v>42096454</v>
      </c>
      <c r="H52" s="129">
        <v>42030716</v>
      </c>
      <c r="I52" s="129">
        <v>43223550</v>
      </c>
      <c r="J52" s="129">
        <v>42370882</v>
      </c>
      <c r="K52" s="129">
        <v>43055088</v>
      </c>
      <c r="L52" s="129">
        <v>45807970</v>
      </c>
      <c r="M52" s="102"/>
      <c r="N52" s="102"/>
      <c r="O52" s="102"/>
    </row>
    <row r="53" spans="1:15" ht="12.75" hidden="1" outlineLevel="3" x14ac:dyDescent="0.2">
      <c r="A53" s="251" t="s">
        <v>54</v>
      </c>
      <c r="B53" s="129">
        <v>43363529</v>
      </c>
      <c r="C53" s="129">
        <v>44433996.75</v>
      </c>
      <c r="D53" s="129">
        <v>76348580</v>
      </c>
      <c r="E53" s="129">
        <v>64467218.75</v>
      </c>
      <c r="F53" s="129">
        <v>57878788</v>
      </c>
      <c r="G53" s="129">
        <v>57882624.25</v>
      </c>
      <c r="H53" s="129">
        <v>57792234.5</v>
      </c>
      <c r="I53" s="129">
        <v>59432381.25</v>
      </c>
      <c r="J53" s="129">
        <v>58259962.75</v>
      </c>
      <c r="K53" s="129">
        <v>59200746</v>
      </c>
      <c r="L53" s="129">
        <v>62985958.75</v>
      </c>
      <c r="M53" s="102"/>
      <c r="N53" s="102"/>
      <c r="O53" s="102"/>
    </row>
    <row r="54" spans="1:15" ht="12.75" hidden="1" outlineLevel="3" x14ac:dyDescent="0.2">
      <c r="A54" s="251" t="s">
        <v>81</v>
      </c>
      <c r="B54" s="129">
        <v>76477496.599999994</v>
      </c>
      <c r="C54" s="129">
        <v>78365412.450000003</v>
      </c>
      <c r="D54" s="129">
        <v>134651132</v>
      </c>
      <c r="E54" s="129">
        <v>113696731.25</v>
      </c>
      <c r="F54" s="129">
        <v>102077135.2</v>
      </c>
      <c r="G54" s="129">
        <v>102083900.95</v>
      </c>
      <c r="H54" s="129">
        <v>101924486.3</v>
      </c>
      <c r="I54" s="129">
        <v>104817108.75</v>
      </c>
      <c r="J54" s="129">
        <v>102749388.84999999</v>
      </c>
      <c r="K54" s="129">
        <v>104408588.40000001</v>
      </c>
      <c r="L54" s="129">
        <v>111084327.25</v>
      </c>
      <c r="M54" s="102"/>
      <c r="N54" s="102"/>
      <c r="O54" s="102"/>
    </row>
    <row r="55" spans="1:15" ht="12.75" hidden="1" outlineLevel="3" x14ac:dyDescent="0.2">
      <c r="A55" s="251" t="s">
        <v>111</v>
      </c>
      <c r="B55" s="129">
        <v>67016363</v>
      </c>
      <c r="C55" s="129">
        <v>68670722.25</v>
      </c>
      <c r="D55" s="129">
        <v>117993260</v>
      </c>
      <c r="E55" s="129">
        <v>99631156.25</v>
      </c>
      <c r="F55" s="129">
        <v>89449036</v>
      </c>
      <c r="G55" s="129">
        <v>89454964.75</v>
      </c>
      <c r="H55" s="129">
        <v>89315271.5</v>
      </c>
      <c r="I55" s="129">
        <v>91850043.75</v>
      </c>
      <c r="J55" s="129">
        <v>90038124.25</v>
      </c>
      <c r="K55" s="129">
        <v>91492062</v>
      </c>
      <c r="L55" s="129">
        <v>97341936.25</v>
      </c>
      <c r="M55" s="102"/>
      <c r="N55" s="102"/>
      <c r="O55" s="102"/>
    </row>
    <row r="56" spans="1:15" ht="12.75" hidden="1" outlineLevel="3" x14ac:dyDescent="0.2">
      <c r="A56" s="251" t="s">
        <v>153</v>
      </c>
      <c r="B56" s="129">
        <v>15768556</v>
      </c>
      <c r="C56" s="129">
        <v>16157817</v>
      </c>
      <c r="D56" s="129">
        <v>27763120</v>
      </c>
      <c r="E56" s="129">
        <v>23442625</v>
      </c>
      <c r="F56" s="129">
        <v>21046832</v>
      </c>
      <c r="G56" s="129">
        <v>21048227</v>
      </c>
      <c r="H56" s="129">
        <v>21015358</v>
      </c>
      <c r="I56" s="129">
        <v>21611775</v>
      </c>
      <c r="J56" s="129">
        <v>21185441</v>
      </c>
      <c r="K56" s="129">
        <v>21527544</v>
      </c>
      <c r="L56" s="129">
        <v>22903985</v>
      </c>
      <c r="M56" s="102"/>
      <c r="N56" s="102"/>
      <c r="O56" s="102"/>
    </row>
    <row r="57" spans="1:15" ht="12.75" hidden="1" outlineLevel="3" x14ac:dyDescent="0.2">
      <c r="A57" s="251" t="s">
        <v>177</v>
      </c>
      <c r="B57" s="129">
        <v>0</v>
      </c>
      <c r="C57" s="129">
        <v>0</v>
      </c>
      <c r="D57" s="129">
        <v>0</v>
      </c>
      <c r="E57" s="129">
        <v>0</v>
      </c>
      <c r="F57" s="129">
        <v>0</v>
      </c>
      <c r="G57" s="129">
        <v>21048227</v>
      </c>
      <c r="H57" s="129">
        <v>21015358</v>
      </c>
      <c r="I57" s="129">
        <v>21611775</v>
      </c>
      <c r="J57" s="129">
        <v>21185441</v>
      </c>
      <c r="K57" s="129">
        <v>21527544</v>
      </c>
      <c r="L57" s="129">
        <v>22903985</v>
      </c>
      <c r="M57" s="102"/>
      <c r="N57" s="102"/>
      <c r="O57" s="102"/>
    </row>
    <row r="58" spans="1:15" ht="12.75" outlineLevel="2" collapsed="1" x14ac:dyDescent="0.2">
      <c r="A58" s="252" t="s">
        <v>162</v>
      </c>
      <c r="B58" s="129">
        <f t="shared" ref="B58:K58" si="10">SUM(B$59:B$59)</f>
        <v>28054351.364</v>
      </c>
      <c r="C58" s="129">
        <f t="shared" si="10"/>
        <v>27973027.063999999</v>
      </c>
      <c r="D58" s="129">
        <f t="shared" si="10"/>
        <v>47982445.884000003</v>
      </c>
      <c r="E58" s="129">
        <f t="shared" si="10"/>
        <v>39712160.604000002</v>
      </c>
      <c r="F58" s="129">
        <f t="shared" si="10"/>
        <v>36349547.851999998</v>
      </c>
      <c r="G58" s="129">
        <f t="shared" si="10"/>
        <v>35940601.748000003</v>
      </c>
      <c r="H58" s="129">
        <f t="shared" si="10"/>
        <v>36294576.431999996</v>
      </c>
      <c r="I58" s="129">
        <f t="shared" si="10"/>
        <v>37014309.688000001</v>
      </c>
      <c r="J58" s="129">
        <f t="shared" si="10"/>
        <v>36520879.640000001</v>
      </c>
      <c r="K58" s="129">
        <f t="shared" si="10"/>
        <v>37108900.071999997</v>
      </c>
      <c r="L58" s="129">
        <v>39288618.491999999</v>
      </c>
      <c r="M58" s="102"/>
      <c r="N58" s="102"/>
      <c r="O58" s="102"/>
    </row>
    <row r="59" spans="1:15" ht="12.75" hidden="1" outlineLevel="3" x14ac:dyDescent="0.2">
      <c r="A59" s="251" t="s">
        <v>136</v>
      </c>
      <c r="B59" s="129">
        <v>28054351.364</v>
      </c>
      <c r="C59" s="129">
        <v>27973027.063999999</v>
      </c>
      <c r="D59" s="129">
        <v>47982445.884000003</v>
      </c>
      <c r="E59" s="129">
        <v>39712160.604000002</v>
      </c>
      <c r="F59" s="129">
        <v>36349547.851999998</v>
      </c>
      <c r="G59" s="129">
        <v>35940601.748000003</v>
      </c>
      <c r="H59" s="129">
        <v>36294576.431999996</v>
      </c>
      <c r="I59" s="129">
        <v>37014309.688000001</v>
      </c>
      <c r="J59" s="129">
        <v>36520879.640000001</v>
      </c>
      <c r="K59" s="129">
        <v>37108900.071999997</v>
      </c>
      <c r="L59" s="129">
        <v>39288618.491999999</v>
      </c>
      <c r="M59" s="102"/>
      <c r="N59" s="102"/>
      <c r="O59" s="102"/>
    </row>
    <row r="60" spans="1:15" s="260" customFormat="1" ht="15" x14ac:dyDescent="0.2">
      <c r="A60" s="272" t="s">
        <v>14</v>
      </c>
      <c r="B60" s="273">
        <f t="shared" ref="B60:L60" si="11">B$61+B$78</f>
        <v>153802251.71669999</v>
      </c>
      <c r="C60" s="273">
        <f t="shared" si="11"/>
        <v>153736236.36216</v>
      </c>
      <c r="D60" s="273">
        <f t="shared" si="11"/>
        <v>241363406.2155</v>
      </c>
      <c r="E60" s="273">
        <f t="shared" si="11"/>
        <v>257129901.37870997</v>
      </c>
      <c r="F60" s="273">
        <f t="shared" si="11"/>
        <v>232137932.80188999</v>
      </c>
      <c r="G60" s="273">
        <f t="shared" si="11"/>
        <v>229987302.30093002</v>
      </c>
      <c r="H60" s="273">
        <f t="shared" si="11"/>
        <v>229358937.37445</v>
      </c>
      <c r="I60" s="273">
        <f t="shared" si="11"/>
        <v>230968784.71550995</v>
      </c>
      <c r="J60" s="273">
        <f t="shared" si="11"/>
        <v>260835274.73705</v>
      </c>
      <c r="K60" s="273">
        <f t="shared" si="11"/>
        <v>262128726.16170001</v>
      </c>
      <c r="L60" s="273">
        <f t="shared" si="11"/>
        <v>275864409.80861998</v>
      </c>
      <c r="M60" s="259"/>
      <c r="N60" s="259"/>
      <c r="O60" s="259"/>
    </row>
    <row r="61" spans="1:15" ht="15" outlineLevel="1" x14ac:dyDescent="0.2">
      <c r="A61" s="274" t="s">
        <v>49</v>
      </c>
      <c r="B61" s="275">
        <f t="shared" ref="B61:L61" si="12">B$62+B$72+B$76</f>
        <v>27863284.562589999</v>
      </c>
      <c r="C61" s="275">
        <f t="shared" si="12"/>
        <v>27816577.148320001</v>
      </c>
      <c r="D61" s="275">
        <f t="shared" si="12"/>
        <v>27554077.148320001</v>
      </c>
      <c r="E61" s="275">
        <f t="shared" si="12"/>
        <v>27188424.148320001</v>
      </c>
      <c r="F61" s="275">
        <f t="shared" si="12"/>
        <v>26804869.73404</v>
      </c>
      <c r="G61" s="275">
        <f t="shared" si="12"/>
        <v>26804869.73404</v>
      </c>
      <c r="H61" s="275">
        <f t="shared" si="12"/>
        <v>26804869.73404</v>
      </c>
      <c r="I61" s="275">
        <f t="shared" si="12"/>
        <v>26138662.319820002</v>
      </c>
      <c r="J61" s="275">
        <f t="shared" si="12"/>
        <v>26138662.319820002</v>
      </c>
      <c r="K61" s="275">
        <f t="shared" si="12"/>
        <v>25768662.319820002</v>
      </c>
      <c r="L61" s="275">
        <f t="shared" si="12"/>
        <v>25459454.905540001</v>
      </c>
      <c r="M61" s="102"/>
      <c r="N61" s="102"/>
      <c r="O61" s="102"/>
    </row>
    <row r="62" spans="1:15" ht="25.5" outlineLevel="2" collapsed="1" x14ac:dyDescent="0.2">
      <c r="A62" s="252" t="s">
        <v>173</v>
      </c>
      <c r="B62" s="129">
        <f t="shared" ref="B62:K62" si="13">SUM(B$63:B$71)</f>
        <v>21567011.600000001</v>
      </c>
      <c r="C62" s="129">
        <f t="shared" si="13"/>
        <v>21567011.600000001</v>
      </c>
      <c r="D62" s="129">
        <f t="shared" si="13"/>
        <v>21567011.600000001</v>
      </c>
      <c r="E62" s="129">
        <f t="shared" si="13"/>
        <v>21201358.600000001</v>
      </c>
      <c r="F62" s="129">
        <f t="shared" si="13"/>
        <v>21127011.600000001</v>
      </c>
      <c r="G62" s="129">
        <f t="shared" si="13"/>
        <v>21127011.600000001</v>
      </c>
      <c r="H62" s="129">
        <f t="shared" si="13"/>
        <v>21127011.600000001</v>
      </c>
      <c r="I62" s="129">
        <f t="shared" si="13"/>
        <v>20770011.600000001</v>
      </c>
      <c r="J62" s="129">
        <f t="shared" si="13"/>
        <v>20770011.600000001</v>
      </c>
      <c r="K62" s="129">
        <f t="shared" si="13"/>
        <v>20400011.600000001</v>
      </c>
      <c r="L62" s="129">
        <v>20400011.600000001</v>
      </c>
      <c r="M62" s="102"/>
      <c r="N62" s="102"/>
      <c r="O62" s="102"/>
    </row>
    <row r="63" spans="1:15" ht="12.75" hidden="1" outlineLevel="3" x14ac:dyDescent="0.2">
      <c r="A63" s="251" t="s">
        <v>104</v>
      </c>
      <c r="B63" s="129">
        <v>11.6</v>
      </c>
      <c r="C63" s="129">
        <v>11.6</v>
      </c>
      <c r="D63" s="129">
        <v>11.6</v>
      </c>
      <c r="E63" s="129">
        <v>11.6</v>
      </c>
      <c r="F63" s="129">
        <v>11.6</v>
      </c>
      <c r="G63" s="129">
        <v>11.6</v>
      </c>
      <c r="H63" s="129">
        <v>11.6</v>
      </c>
      <c r="I63" s="129">
        <v>11.6</v>
      </c>
      <c r="J63" s="129">
        <v>11.6</v>
      </c>
      <c r="K63" s="129">
        <v>11.6</v>
      </c>
      <c r="L63" s="129">
        <v>11.6</v>
      </c>
      <c r="M63" s="102"/>
      <c r="N63" s="102"/>
      <c r="O63" s="102"/>
    </row>
    <row r="64" spans="1:15" ht="12.75" hidden="1" outlineLevel="3" x14ac:dyDescent="0.2">
      <c r="A64" s="251" t="s">
        <v>70</v>
      </c>
      <c r="B64" s="129">
        <v>1000000</v>
      </c>
      <c r="C64" s="129">
        <v>1000000</v>
      </c>
      <c r="D64" s="129">
        <v>1000000</v>
      </c>
      <c r="E64" s="129">
        <v>1000000</v>
      </c>
      <c r="F64" s="129">
        <v>1000000</v>
      </c>
      <c r="G64" s="129">
        <v>1000000</v>
      </c>
      <c r="H64" s="129">
        <v>1000000</v>
      </c>
      <c r="I64" s="129">
        <v>1000000</v>
      </c>
      <c r="J64" s="129">
        <v>1000000</v>
      </c>
      <c r="K64" s="129">
        <v>1000000</v>
      </c>
      <c r="L64" s="129">
        <v>1000000</v>
      </c>
      <c r="M64" s="102"/>
      <c r="N64" s="102"/>
      <c r="O64" s="102"/>
    </row>
    <row r="65" spans="1:15" ht="12.75" hidden="1" outlineLevel="3" x14ac:dyDescent="0.2">
      <c r="A65" s="251" t="s">
        <v>97</v>
      </c>
      <c r="B65" s="129">
        <v>3000000</v>
      </c>
      <c r="C65" s="129">
        <v>3000000</v>
      </c>
      <c r="D65" s="129">
        <v>3000000</v>
      </c>
      <c r="E65" s="129">
        <v>3000000</v>
      </c>
      <c r="F65" s="129">
        <v>3000000</v>
      </c>
      <c r="G65" s="129">
        <v>3000000</v>
      </c>
      <c r="H65" s="129">
        <v>3000000</v>
      </c>
      <c r="I65" s="129">
        <v>3000000</v>
      </c>
      <c r="J65" s="129">
        <v>3000000</v>
      </c>
      <c r="K65" s="129">
        <v>3000000</v>
      </c>
      <c r="L65" s="129">
        <v>3000000</v>
      </c>
      <c r="M65" s="102"/>
      <c r="N65" s="102"/>
      <c r="O65" s="102"/>
    </row>
    <row r="66" spans="1:15" ht="12.75" hidden="1" outlineLevel="3" x14ac:dyDescent="0.2">
      <c r="A66" s="251" t="s">
        <v>1</v>
      </c>
      <c r="B66" s="129">
        <v>3200000</v>
      </c>
      <c r="C66" s="129">
        <v>3200000</v>
      </c>
      <c r="D66" s="129">
        <v>3200000</v>
      </c>
      <c r="E66" s="129">
        <v>3200000</v>
      </c>
      <c r="F66" s="129">
        <v>3200000</v>
      </c>
      <c r="G66" s="129">
        <v>3200000</v>
      </c>
      <c r="H66" s="129">
        <v>3200000</v>
      </c>
      <c r="I66" s="129">
        <v>3200000</v>
      </c>
      <c r="J66" s="129">
        <v>3200000</v>
      </c>
      <c r="K66" s="129">
        <v>3200000</v>
      </c>
      <c r="L66" s="129">
        <v>3200000</v>
      </c>
      <c r="M66" s="102"/>
      <c r="N66" s="102"/>
      <c r="O66" s="102"/>
    </row>
    <row r="67" spans="1:15" ht="12.75" hidden="1" outlineLevel="3" x14ac:dyDescent="0.2">
      <c r="A67" s="251" t="s">
        <v>140</v>
      </c>
      <c r="B67" s="129">
        <v>4800000</v>
      </c>
      <c r="C67" s="129">
        <v>4800000</v>
      </c>
      <c r="D67" s="129">
        <v>4800000</v>
      </c>
      <c r="E67" s="129">
        <v>4800000</v>
      </c>
      <c r="F67" s="129">
        <v>4800000</v>
      </c>
      <c r="G67" s="129">
        <v>4800000</v>
      </c>
      <c r="H67" s="129">
        <v>4800000</v>
      </c>
      <c r="I67" s="129">
        <v>4800000</v>
      </c>
      <c r="J67" s="129">
        <v>4800000</v>
      </c>
      <c r="K67" s="129">
        <v>4800000</v>
      </c>
      <c r="L67" s="129">
        <v>4800000</v>
      </c>
      <c r="M67" s="102"/>
      <c r="N67" s="102"/>
      <c r="O67" s="102"/>
    </row>
    <row r="68" spans="1:15" ht="12.75" hidden="1" outlineLevel="3" x14ac:dyDescent="0.2">
      <c r="A68" s="251" t="s">
        <v>93</v>
      </c>
      <c r="B68" s="129">
        <v>4250000</v>
      </c>
      <c r="C68" s="129">
        <v>4250000</v>
      </c>
      <c r="D68" s="129">
        <v>4250000</v>
      </c>
      <c r="E68" s="129">
        <v>4250000</v>
      </c>
      <c r="F68" s="129">
        <v>4250000</v>
      </c>
      <c r="G68" s="129">
        <v>4250000</v>
      </c>
      <c r="H68" s="129">
        <v>4250000</v>
      </c>
      <c r="I68" s="129">
        <v>4250000</v>
      </c>
      <c r="J68" s="129">
        <v>4250000</v>
      </c>
      <c r="K68" s="129">
        <v>4250000</v>
      </c>
      <c r="L68" s="129">
        <v>4250000</v>
      </c>
      <c r="M68" s="102"/>
      <c r="N68" s="102"/>
      <c r="O68" s="102"/>
    </row>
    <row r="69" spans="1:15" ht="12.75" hidden="1" outlineLevel="3" x14ac:dyDescent="0.2">
      <c r="A69" s="251" t="s">
        <v>0</v>
      </c>
      <c r="B69" s="129">
        <v>4150000</v>
      </c>
      <c r="C69" s="129">
        <v>4150000</v>
      </c>
      <c r="D69" s="129">
        <v>4150000</v>
      </c>
      <c r="E69" s="129">
        <v>4150000</v>
      </c>
      <c r="F69" s="129">
        <v>4150000</v>
      </c>
      <c r="G69" s="129">
        <v>4150000</v>
      </c>
      <c r="H69" s="129">
        <v>4150000</v>
      </c>
      <c r="I69" s="129">
        <v>4150000</v>
      </c>
      <c r="J69" s="129">
        <v>4150000</v>
      </c>
      <c r="K69" s="129">
        <v>4150000</v>
      </c>
      <c r="L69" s="129">
        <v>4150000</v>
      </c>
      <c r="M69" s="102"/>
      <c r="N69" s="102"/>
      <c r="O69" s="102"/>
    </row>
    <row r="70" spans="1:15" ht="12.75" hidden="1" outlineLevel="3" x14ac:dyDescent="0.2">
      <c r="A70" s="251" t="s">
        <v>119</v>
      </c>
      <c r="B70" s="129">
        <v>440000</v>
      </c>
      <c r="C70" s="129">
        <v>440000</v>
      </c>
      <c r="D70" s="129">
        <v>440000</v>
      </c>
      <c r="E70" s="129">
        <v>74347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02"/>
      <c r="N70" s="102"/>
      <c r="O70" s="102"/>
    </row>
    <row r="71" spans="1:15" ht="12.75" hidden="1" outlineLevel="3" x14ac:dyDescent="0.2">
      <c r="A71" s="251" t="s">
        <v>168</v>
      </c>
      <c r="B71" s="129">
        <v>727000</v>
      </c>
      <c r="C71" s="129">
        <v>727000</v>
      </c>
      <c r="D71" s="129">
        <v>727000</v>
      </c>
      <c r="E71" s="129">
        <v>727000</v>
      </c>
      <c r="F71" s="129">
        <v>727000</v>
      </c>
      <c r="G71" s="129">
        <v>727000</v>
      </c>
      <c r="H71" s="129">
        <v>727000</v>
      </c>
      <c r="I71" s="129">
        <v>370000</v>
      </c>
      <c r="J71" s="129">
        <v>370000</v>
      </c>
      <c r="K71" s="129">
        <v>0</v>
      </c>
      <c r="L71" s="129">
        <v>0</v>
      </c>
      <c r="M71" s="102"/>
      <c r="N71" s="102"/>
      <c r="O71" s="102"/>
    </row>
    <row r="72" spans="1:15" ht="25.5" outlineLevel="2" collapsed="1" x14ac:dyDescent="0.2">
      <c r="A72" s="252" t="s">
        <v>109</v>
      </c>
      <c r="B72" s="129">
        <f t="shared" ref="B72:K72" si="14">SUM(B$73:B$75)</f>
        <v>6295318.3125900002</v>
      </c>
      <c r="C72" s="129">
        <f t="shared" si="14"/>
        <v>6248610.8983200006</v>
      </c>
      <c r="D72" s="129">
        <f t="shared" si="14"/>
        <v>5986110.8983200006</v>
      </c>
      <c r="E72" s="129">
        <f t="shared" si="14"/>
        <v>5986110.8983200006</v>
      </c>
      <c r="F72" s="129">
        <f t="shared" si="14"/>
        <v>5676903.4840400005</v>
      </c>
      <c r="G72" s="129">
        <f t="shared" si="14"/>
        <v>5676903.4840400005</v>
      </c>
      <c r="H72" s="129">
        <f t="shared" si="14"/>
        <v>5676903.4840400005</v>
      </c>
      <c r="I72" s="129">
        <f t="shared" si="14"/>
        <v>5367696.0698200008</v>
      </c>
      <c r="J72" s="129">
        <f t="shared" si="14"/>
        <v>5367696.0698200008</v>
      </c>
      <c r="K72" s="129">
        <f t="shared" si="14"/>
        <v>5367696.0698200008</v>
      </c>
      <c r="L72" s="129">
        <v>5058488.6555399997</v>
      </c>
      <c r="M72" s="102"/>
      <c r="N72" s="102"/>
      <c r="O72" s="102"/>
    </row>
    <row r="73" spans="1:15" ht="12.75" hidden="1" outlineLevel="3" x14ac:dyDescent="0.2">
      <c r="A73" s="251" t="s">
        <v>48</v>
      </c>
      <c r="B73" s="129">
        <v>2100000</v>
      </c>
      <c r="C73" s="129">
        <v>2100000</v>
      </c>
      <c r="D73" s="129">
        <v>1837500</v>
      </c>
      <c r="E73" s="129">
        <v>1837500</v>
      </c>
      <c r="F73" s="129">
        <v>1575000</v>
      </c>
      <c r="G73" s="129">
        <v>1575000</v>
      </c>
      <c r="H73" s="129">
        <v>1575000</v>
      </c>
      <c r="I73" s="129">
        <v>1312500</v>
      </c>
      <c r="J73" s="129">
        <v>1312500</v>
      </c>
      <c r="K73" s="129">
        <v>1312500</v>
      </c>
      <c r="L73" s="129">
        <v>1050000</v>
      </c>
      <c r="M73" s="102"/>
      <c r="N73" s="102"/>
      <c r="O73" s="102"/>
    </row>
    <row r="74" spans="1:15" ht="12.75" hidden="1" outlineLevel="3" x14ac:dyDescent="0.2">
      <c r="A74" s="251" t="s">
        <v>117</v>
      </c>
      <c r="B74" s="129">
        <v>4009862.3181500002</v>
      </c>
      <c r="C74" s="129">
        <v>3972362.3181500002</v>
      </c>
      <c r="D74" s="129">
        <v>3972362.3181500002</v>
      </c>
      <c r="E74" s="129">
        <v>3972362.3181500002</v>
      </c>
      <c r="F74" s="129">
        <v>3934862.3181500002</v>
      </c>
      <c r="G74" s="129">
        <v>3934862.3181500002</v>
      </c>
      <c r="H74" s="129">
        <v>3934862.3181500002</v>
      </c>
      <c r="I74" s="129">
        <v>3897362.3181500002</v>
      </c>
      <c r="J74" s="129">
        <v>3897362.3181500002</v>
      </c>
      <c r="K74" s="129">
        <v>3897362.3181500002</v>
      </c>
      <c r="L74" s="129">
        <v>3859862.3181500002</v>
      </c>
      <c r="M74" s="102"/>
      <c r="N74" s="102"/>
      <c r="O74" s="102"/>
    </row>
    <row r="75" spans="1:15" ht="12.75" hidden="1" outlineLevel="3" x14ac:dyDescent="0.2">
      <c r="A75" s="251" t="s">
        <v>86</v>
      </c>
      <c r="B75" s="129">
        <v>185455.99444000001</v>
      </c>
      <c r="C75" s="129">
        <v>176248.58017</v>
      </c>
      <c r="D75" s="129">
        <v>176248.58017</v>
      </c>
      <c r="E75" s="129">
        <v>176248.58017</v>
      </c>
      <c r="F75" s="129">
        <v>167041.16589</v>
      </c>
      <c r="G75" s="129">
        <v>167041.16589</v>
      </c>
      <c r="H75" s="129">
        <v>167041.16589</v>
      </c>
      <c r="I75" s="129">
        <v>157833.75167</v>
      </c>
      <c r="J75" s="129">
        <v>157833.75167</v>
      </c>
      <c r="K75" s="129">
        <v>157833.75167</v>
      </c>
      <c r="L75" s="129">
        <v>148626.33739</v>
      </c>
      <c r="M75" s="102"/>
      <c r="N75" s="102"/>
      <c r="O75" s="102"/>
    </row>
    <row r="76" spans="1:15" ht="12.75" outlineLevel="2" collapsed="1" x14ac:dyDescent="0.2">
      <c r="A76" s="252" t="s">
        <v>127</v>
      </c>
      <c r="B76" s="129">
        <f t="shared" ref="B76:K76" si="15">SUM(B$77:B$77)</f>
        <v>954.65</v>
      </c>
      <c r="C76" s="129">
        <f t="shared" si="15"/>
        <v>954.65</v>
      </c>
      <c r="D76" s="129">
        <f t="shared" si="15"/>
        <v>954.65</v>
      </c>
      <c r="E76" s="129">
        <f t="shared" si="15"/>
        <v>954.65</v>
      </c>
      <c r="F76" s="129">
        <f t="shared" si="15"/>
        <v>954.65</v>
      </c>
      <c r="G76" s="129">
        <f t="shared" si="15"/>
        <v>954.65</v>
      </c>
      <c r="H76" s="129">
        <f t="shared" si="15"/>
        <v>954.65</v>
      </c>
      <c r="I76" s="129">
        <f t="shared" si="15"/>
        <v>954.65</v>
      </c>
      <c r="J76" s="129">
        <f t="shared" si="15"/>
        <v>954.65</v>
      </c>
      <c r="K76" s="129">
        <f t="shared" si="15"/>
        <v>954.65</v>
      </c>
      <c r="L76" s="129">
        <v>954.65</v>
      </c>
      <c r="M76" s="102"/>
      <c r="N76" s="102"/>
      <c r="O76" s="102"/>
    </row>
    <row r="77" spans="1:15" ht="12.75" hidden="1" outlineLevel="3" x14ac:dyDescent="0.2">
      <c r="A77" s="251" t="s">
        <v>66</v>
      </c>
      <c r="B77" s="129">
        <v>954.65</v>
      </c>
      <c r="C77" s="129">
        <v>954.65</v>
      </c>
      <c r="D77" s="129">
        <v>954.65</v>
      </c>
      <c r="E77" s="129">
        <v>954.65</v>
      </c>
      <c r="F77" s="129">
        <v>954.65</v>
      </c>
      <c r="G77" s="129">
        <v>954.65</v>
      </c>
      <c r="H77" s="129">
        <v>954.65</v>
      </c>
      <c r="I77" s="129">
        <v>954.65</v>
      </c>
      <c r="J77" s="129">
        <v>954.65</v>
      </c>
      <c r="K77" s="129">
        <v>954.65</v>
      </c>
      <c r="L77" s="129">
        <v>954.65</v>
      </c>
      <c r="M77" s="102"/>
      <c r="N77" s="102"/>
      <c r="O77" s="102"/>
    </row>
    <row r="78" spans="1:15" ht="15" outlineLevel="1" x14ac:dyDescent="0.2">
      <c r="A78" s="274" t="s">
        <v>60</v>
      </c>
      <c r="B78" s="275">
        <f t="shared" ref="B78:L78" si="16">B$79+B$84+B$86+B$97+B$100</f>
        <v>125938967.15411</v>
      </c>
      <c r="C78" s="275">
        <f t="shared" si="16"/>
        <v>125919659.21383999</v>
      </c>
      <c r="D78" s="275">
        <f t="shared" si="16"/>
        <v>213809329.06718001</v>
      </c>
      <c r="E78" s="275">
        <f t="shared" si="16"/>
        <v>229941477.23038998</v>
      </c>
      <c r="F78" s="275">
        <f t="shared" si="16"/>
        <v>205333063.06784999</v>
      </c>
      <c r="G78" s="275">
        <f t="shared" si="16"/>
        <v>203182432.56689003</v>
      </c>
      <c r="H78" s="275">
        <f t="shared" si="16"/>
        <v>202554067.64041001</v>
      </c>
      <c r="I78" s="275">
        <f t="shared" si="16"/>
        <v>204830122.39568996</v>
      </c>
      <c r="J78" s="275">
        <f t="shared" si="16"/>
        <v>234696612.41722998</v>
      </c>
      <c r="K78" s="275">
        <f t="shared" si="16"/>
        <v>236360063.84188002</v>
      </c>
      <c r="L78" s="275">
        <f t="shared" si="16"/>
        <v>250404954.90307999</v>
      </c>
      <c r="M78" s="102"/>
      <c r="N78" s="102"/>
      <c r="O78" s="102"/>
    </row>
    <row r="79" spans="1:15" ht="25.5" outlineLevel="2" collapsed="1" x14ac:dyDescent="0.2">
      <c r="A79" s="252" t="s">
        <v>160</v>
      </c>
      <c r="B79" s="129">
        <f t="shared" ref="B79:K79" si="17">SUM(B$80:B$83)</f>
        <v>40110556.680459999</v>
      </c>
      <c r="C79" s="129">
        <f t="shared" si="17"/>
        <v>38596589.385870002</v>
      </c>
      <c r="D79" s="129">
        <f t="shared" si="17"/>
        <v>66282586.657710001</v>
      </c>
      <c r="E79" s="129">
        <f t="shared" si="17"/>
        <v>106312327.52835999</v>
      </c>
      <c r="F79" s="129">
        <f t="shared" si="17"/>
        <v>94927215.155429989</v>
      </c>
      <c r="G79" s="129">
        <f t="shared" si="17"/>
        <v>93935917.662840009</v>
      </c>
      <c r="H79" s="129">
        <f t="shared" si="17"/>
        <v>93384909.637089998</v>
      </c>
      <c r="I79" s="129">
        <f t="shared" si="17"/>
        <v>93164808.567759991</v>
      </c>
      <c r="J79" s="129">
        <f t="shared" si="17"/>
        <v>127066481.80824</v>
      </c>
      <c r="K79" s="129">
        <f t="shared" si="17"/>
        <v>127712506.82209</v>
      </c>
      <c r="L79" s="129">
        <v>135598639.03342</v>
      </c>
      <c r="M79" s="102"/>
      <c r="N79" s="102"/>
      <c r="O79" s="102"/>
    </row>
    <row r="80" spans="1:15" ht="12.75" hidden="1" outlineLevel="3" x14ac:dyDescent="0.2">
      <c r="A80" s="251" t="s">
        <v>61</v>
      </c>
      <c r="B80" s="129">
        <v>451450.45024999999</v>
      </c>
      <c r="C80" s="129">
        <v>443142.02782999998</v>
      </c>
      <c r="D80" s="129">
        <v>761503.23690999998</v>
      </c>
      <c r="E80" s="129">
        <v>578620.36802000005</v>
      </c>
      <c r="F80" s="129">
        <v>498711.63477</v>
      </c>
      <c r="G80" s="129">
        <v>496134.28194000002</v>
      </c>
      <c r="H80" s="129">
        <v>502883.43628000002</v>
      </c>
      <c r="I80" s="129">
        <v>510909.71470999997</v>
      </c>
      <c r="J80" s="129">
        <v>508589.34959</v>
      </c>
      <c r="K80" s="129">
        <v>468157.12844</v>
      </c>
      <c r="L80" s="129">
        <v>435862.15127999999</v>
      </c>
      <c r="M80" s="102"/>
      <c r="N80" s="102"/>
      <c r="O80" s="102"/>
    </row>
    <row r="81" spans="1:15" ht="12.75" hidden="1" outlineLevel="3" x14ac:dyDescent="0.2">
      <c r="A81" s="251" t="s">
        <v>53</v>
      </c>
      <c r="B81" s="129">
        <v>1392507.25657</v>
      </c>
      <c r="C81" s="129">
        <v>1412030.40469</v>
      </c>
      <c r="D81" s="129">
        <v>2480464.8007399999</v>
      </c>
      <c r="E81" s="129">
        <v>2032144.9783999999</v>
      </c>
      <c r="F81" s="129">
        <v>1872252.0704000001</v>
      </c>
      <c r="G81" s="129">
        <v>1837124.84057</v>
      </c>
      <c r="H81" s="129">
        <v>1740212.57966</v>
      </c>
      <c r="I81" s="129">
        <v>1805007.7348799999</v>
      </c>
      <c r="J81" s="129">
        <v>1815179.4477599999</v>
      </c>
      <c r="K81" s="129">
        <v>1795987.9079799999</v>
      </c>
      <c r="L81" s="129">
        <v>1923458.8565700001</v>
      </c>
      <c r="M81" s="102"/>
      <c r="N81" s="102"/>
      <c r="O81" s="102"/>
    </row>
    <row r="82" spans="1:15" ht="12.75" hidden="1" outlineLevel="3" x14ac:dyDescent="0.2">
      <c r="A82" s="251" t="s">
        <v>123</v>
      </c>
      <c r="B82" s="129">
        <v>5807737.2910500001</v>
      </c>
      <c r="C82" s="129">
        <v>6013912.3383900002</v>
      </c>
      <c r="D82" s="129">
        <v>10333386.6153</v>
      </c>
      <c r="E82" s="129">
        <v>8725305.6357700005</v>
      </c>
      <c r="F82" s="129">
        <v>7749618.6469900003</v>
      </c>
      <c r="G82" s="129">
        <v>7750132.2976000002</v>
      </c>
      <c r="H82" s="129">
        <v>7738029.65833</v>
      </c>
      <c r="I82" s="129">
        <v>7957635.3597900001</v>
      </c>
      <c r="J82" s="129">
        <v>7800655.63399</v>
      </c>
      <c r="K82" s="129">
        <v>7926620.8048</v>
      </c>
      <c r="L82" s="129">
        <v>8814534.8346200008</v>
      </c>
      <c r="M82" s="102"/>
      <c r="N82" s="102"/>
      <c r="O82" s="102"/>
    </row>
    <row r="83" spans="1:15" ht="12.75" hidden="1" outlineLevel="3" x14ac:dyDescent="0.2">
      <c r="A83" s="251" t="s">
        <v>136</v>
      </c>
      <c r="B83" s="129">
        <v>32458861.68259</v>
      </c>
      <c r="C83" s="129">
        <v>30727504.61496</v>
      </c>
      <c r="D83" s="129">
        <v>52707232.004759997</v>
      </c>
      <c r="E83" s="129">
        <v>94976256.546169996</v>
      </c>
      <c r="F83" s="129">
        <v>84806632.803269997</v>
      </c>
      <c r="G83" s="129">
        <v>83852526.242730007</v>
      </c>
      <c r="H83" s="129">
        <v>83403783.962819993</v>
      </c>
      <c r="I83" s="129">
        <v>82891255.758379996</v>
      </c>
      <c r="J83" s="129">
        <v>116942057.3769</v>
      </c>
      <c r="K83" s="129">
        <v>117521740.98086999</v>
      </c>
      <c r="L83" s="129">
        <v>124424783.19095001</v>
      </c>
      <c r="M83" s="102"/>
      <c r="N83" s="102"/>
      <c r="O83" s="102"/>
    </row>
    <row r="84" spans="1:15" ht="25.5" outlineLevel="2" collapsed="1" x14ac:dyDescent="0.2">
      <c r="A84" s="252" t="s">
        <v>43</v>
      </c>
      <c r="B84" s="129">
        <f t="shared" ref="B84:K84" si="18">SUM(B$85:B$85)</f>
        <v>3842712.4724099999</v>
      </c>
      <c r="C84" s="129">
        <f t="shared" si="18"/>
        <v>3543815.9600300002</v>
      </c>
      <c r="D84" s="129">
        <f t="shared" si="18"/>
        <v>6089151.0131799998</v>
      </c>
      <c r="E84" s="129">
        <f t="shared" si="18"/>
        <v>5141557.7128999997</v>
      </c>
      <c r="F84" s="129">
        <f t="shared" si="18"/>
        <v>4616100.0059399996</v>
      </c>
      <c r="G84" s="129">
        <f t="shared" si="18"/>
        <v>4616405.9645499997</v>
      </c>
      <c r="H84" s="129">
        <f t="shared" si="18"/>
        <v>4609196.9655400002</v>
      </c>
      <c r="I84" s="129">
        <f t="shared" si="18"/>
        <v>4213338.86687</v>
      </c>
      <c r="J84" s="129">
        <f t="shared" si="18"/>
        <v>4130222.6206399999</v>
      </c>
      <c r="K84" s="129">
        <f t="shared" si="18"/>
        <v>4196917.5527400002</v>
      </c>
      <c r="L84" s="129">
        <v>4465262.5805500001</v>
      </c>
      <c r="M84" s="102"/>
      <c r="N84" s="102"/>
      <c r="O84" s="102"/>
    </row>
    <row r="85" spans="1:15" ht="12.75" hidden="1" outlineLevel="3" x14ac:dyDescent="0.2">
      <c r="A85" s="251" t="s">
        <v>26</v>
      </c>
      <c r="B85" s="129">
        <v>3842712.4724099999</v>
      </c>
      <c r="C85" s="129">
        <v>3543815.9600300002</v>
      </c>
      <c r="D85" s="129">
        <v>6089151.0131799998</v>
      </c>
      <c r="E85" s="129">
        <v>5141557.7128999997</v>
      </c>
      <c r="F85" s="129">
        <v>4616100.0059399996</v>
      </c>
      <c r="G85" s="129">
        <v>4616405.9645499997</v>
      </c>
      <c r="H85" s="129">
        <v>4609196.9655400002</v>
      </c>
      <c r="I85" s="129">
        <v>4213338.86687</v>
      </c>
      <c r="J85" s="129">
        <v>4130222.6206399999</v>
      </c>
      <c r="K85" s="129">
        <v>4196917.5527400002</v>
      </c>
      <c r="L85" s="129">
        <v>4465262.5805500001</v>
      </c>
      <c r="M85" s="102"/>
      <c r="N85" s="102"/>
      <c r="O85" s="102"/>
    </row>
    <row r="86" spans="1:15" ht="38.25" outlineLevel="2" collapsed="1" x14ac:dyDescent="0.2">
      <c r="A86" s="252" t="s">
        <v>191</v>
      </c>
      <c r="B86" s="129">
        <f t="shared" ref="B86:K86" si="19">SUM(B$87:B$96)</f>
        <v>51615528.267689995</v>
      </c>
      <c r="C86" s="129">
        <f t="shared" si="19"/>
        <v>52710693.83602</v>
      </c>
      <c r="D86" s="129">
        <f t="shared" si="19"/>
        <v>88059579.012030005</v>
      </c>
      <c r="E86" s="129">
        <f t="shared" si="19"/>
        <v>73469536.364600003</v>
      </c>
      <c r="F86" s="129">
        <f t="shared" si="19"/>
        <v>65326301.204249993</v>
      </c>
      <c r="G86" s="129">
        <f t="shared" si="19"/>
        <v>64191262.197779998</v>
      </c>
      <c r="H86" s="129">
        <f t="shared" si="19"/>
        <v>64157065.141659997</v>
      </c>
      <c r="I86" s="129">
        <f t="shared" si="19"/>
        <v>65923022.985210001</v>
      </c>
      <c r="J86" s="129">
        <f t="shared" si="19"/>
        <v>62774493.148529999</v>
      </c>
      <c r="K86" s="129">
        <f t="shared" si="19"/>
        <v>63067703.716449998</v>
      </c>
      <c r="L86" s="129">
        <v>66324948.941430002</v>
      </c>
      <c r="M86" s="102"/>
      <c r="N86" s="102"/>
      <c r="O86" s="102"/>
    </row>
    <row r="87" spans="1:15" ht="12.75" hidden="1" outlineLevel="3" x14ac:dyDescent="0.2">
      <c r="A87" s="251" t="s">
        <v>145</v>
      </c>
      <c r="B87" s="129">
        <v>1435475.70704</v>
      </c>
      <c r="C87" s="129">
        <v>1364545.8657199999</v>
      </c>
      <c r="D87" s="129">
        <v>2345041.2175400001</v>
      </c>
      <c r="E87" s="129">
        <v>1424584.5717</v>
      </c>
      <c r="F87" s="129">
        <v>1296195.5902499999</v>
      </c>
      <c r="G87" s="129">
        <v>1283792.3020599999</v>
      </c>
      <c r="H87" s="129">
        <v>1317784.8697500001</v>
      </c>
      <c r="I87" s="129">
        <v>1325302.4008500001</v>
      </c>
      <c r="J87" s="129">
        <v>1336277.0356999999</v>
      </c>
      <c r="K87" s="129">
        <v>900095.26632000005</v>
      </c>
      <c r="L87" s="129">
        <v>934226.35922999994</v>
      </c>
      <c r="M87" s="102"/>
      <c r="N87" s="102"/>
      <c r="O87" s="102"/>
    </row>
    <row r="88" spans="1:15" ht="12.75" hidden="1" outlineLevel="3" x14ac:dyDescent="0.2">
      <c r="A88" s="251" t="s">
        <v>100</v>
      </c>
      <c r="B88" s="129">
        <v>2384205.6672</v>
      </c>
      <c r="C88" s="129">
        <v>2443061.9304</v>
      </c>
      <c r="D88" s="129">
        <v>4197783.7439999999</v>
      </c>
      <c r="E88" s="129">
        <v>3544524.9</v>
      </c>
      <c r="F88" s="129">
        <v>2651900.8319999999</v>
      </c>
      <c r="G88" s="129">
        <v>2652076.602</v>
      </c>
      <c r="H88" s="129">
        <v>2647935.108</v>
      </c>
      <c r="I88" s="129">
        <v>2723083.65</v>
      </c>
      <c r="J88" s="129">
        <v>2669365.5660000001</v>
      </c>
      <c r="K88" s="129">
        <v>2712470.5440000002</v>
      </c>
      <c r="L88" s="129">
        <v>2308721.6880000001</v>
      </c>
      <c r="M88" s="102"/>
      <c r="N88" s="102"/>
      <c r="O88" s="102"/>
    </row>
    <row r="89" spans="1:15" ht="12.75" hidden="1" outlineLevel="3" x14ac:dyDescent="0.2">
      <c r="A89" s="251" t="s">
        <v>186</v>
      </c>
      <c r="B89" s="129">
        <v>225265.11275</v>
      </c>
      <c r="C89" s="129">
        <v>230825.98483999999</v>
      </c>
      <c r="D89" s="129">
        <v>396616.04758999997</v>
      </c>
      <c r="E89" s="129">
        <v>167447.36496000001</v>
      </c>
      <c r="F89" s="129">
        <v>150334.55337000001</v>
      </c>
      <c r="G89" s="129">
        <v>150344.51766000001</v>
      </c>
      <c r="H89" s="129">
        <v>150109.73903</v>
      </c>
      <c r="I89" s="129">
        <v>154369.86155999999</v>
      </c>
      <c r="J89" s="129">
        <v>151324.61791999999</v>
      </c>
      <c r="K89" s="129">
        <v>0</v>
      </c>
      <c r="L89" s="129">
        <v>0</v>
      </c>
      <c r="M89" s="102"/>
      <c r="N89" s="102"/>
      <c r="O89" s="102"/>
    </row>
    <row r="90" spans="1:15" ht="12.75" hidden="1" outlineLevel="3" x14ac:dyDescent="0.2">
      <c r="A90" s="251" t="s">
        <v>121</v>
      </c>
      <c r="B90" s="129">
        <v>980382.46112999995</v>
      </c>
      <c r="C90" s="129">
        <v>931939.72395000001</v>
      </c>
      <c r="D90" s="129">
        <v>1601585.6409400001</v>
      </c>
      <c r="E90" s="129">
        <v>1189099.3169199999</v>
      </c>
      <c r="F90" s="129">
        <v>1081933.1625300001</v>
      </c>
      <c r="G90" s="129">
        <v>1071580.15029</v>
      </c>
      <c r="H90" s="129">
        <v>1099953.7125299999</v>
      </c>
      <c r="I90" s="129">
        <v>1106228.5882300001</v>
      </c>
      <c r="J90" s="129">
        <v>1115389.1049500001</v>
      </c>
      <c r="K90" s="129">
        <v>1024455.2230699999</v>
      </c>
      <c r="L90" s="129">
        <v>1063301.9737499999</v>
      </c>
      <c r="M90" s="102"/>
      <c r="N90" s="102"/>
      <c r="O90" s="102"/>
    </row>
    <row r="91" spans="1:15" ht="12.75" hidden="1" outlineLevel="3" x14ac:dyDescent="0.2">
      <c r="A91" s="251" t="s">
        <v>112</v>
      </c>
      <c r="B91" s="129">
        <v>2316926.5369799999</v>
      </c>
      <c r="C91" s="129">
        <v>2374121.9542899998</v>
      </c>
      <c r="D91" s="129">
        <v>3059495.90729</v>
      </c>
      <c r="E91" s="129">
        <v>2583377.3453299999</v>
      </c>
      <c r="F91" s="129">
        <v>2319360.9495399999</v>
      </c>
      <c r="G91" s="129">
        <v>1546343.1470900001</v>
      </c>
      <c r="H91" s="129">
        <v>1543928.37112</v>
      </c>
      <c r="I91" s="129">
        <v>1587745.1420400001</v>
      </c>
      <c r="J91" s="129">
        <v>778211.94374999998</v>
      </c>
      <c r="K91" s="129">
        <v>790778.52853000001</v>
      </c>
      <c r="L91" s="129">
        <v>841339.79964999994</v>
      </c>
      <c r="M91" s="102"/>
      <c r="N91" s="102"/>
      <c r="O91" s="102"/>
    </row>
    <row r="92" spans="1:15" ht="12.75" hidden="1" outlineLevel="3" x14ac:dyDescent="0.2">
      <c r="A92" s="251" t="s">
        <v>103</v>
      </c>
      <c r="B92" s="129">
        <v>7884278</v>
      </c>
      <c r="C92" s="129">
        <v>8078908.5</v>
      </c>
      <c r="D92" s="129">
        <v>13881560</v>
      </c>
      <c r="E92" s="129">
        <v>11721312.5</v>
      </c>
      <c r="F92" s="129">
        <v>10523416</v>
      </c>
      <c r="G92" s="129">
        <v>10524113.5</v>
      </c>
      <c r="H92" s="129">
        <v>10507679</v>
      </c>
      <c r="I92" s="129">
        <v>10805887.5</v>
      </c>
      <c r="J92" s="129">
        <v>10592720.5</v>
      </c>
      <c r="K92" s="129">
        <v>10763772</v>
      </c>
      <c r="L92" s="129">
        <v>11451992.5</v>
      </c>
      <c r="M92" s="102"/>
      <c r="N92" s="102"/>
      <c r="O92" s="102"/>
    </row>
    <row r="93" spans="1:15" ht="12.75" hidden="1" outlineLevel="3" x14ac:dyDescent="0.2">
      <c r="A93" s="251" t="s">
        <v>138</v>
      </c>
      <c r="B93" s="129">
        <v>1340327.26</v>
      </c>
      <c r="C93" s="129">
        <v>1373414.4450000001</v>
      </c>
      <c r="D93" s="129">
        <v>2359865.2000000002</v>
      </c>
      <c r="E93" s="129">
        <v>1992623.125</v>
      </c>
      <c r="F93" s="129">
        <v>1653018.1852800001</v>
      </c>
      <c r="G93" s="129">
        <v>1653127.7485799999</v>
      </c>
      <c r="H93" s="129">
        <v>1650546.2173200001</v>
      </c>
      <c r="I93" s="129">
        <v>1697388.8085</v>
      </c>
      <c r="J93" s="129">
        <v>1663904.53614</v>
      </c>
      <c r="K93" s="129">
        <v>1690773.3057599999</v>
      </c>
      <c r="L93" s="129">
        <v>1650919.2387999999</v>
      </c>
      <c r="M93" s="102"/>
      <c r="N93" s="102"/>
      <c r="O93" s="102"/>
    </row>
    <row r="94" spans="1:15" ht="12.75" hidden="1" outlineLevel="3" x14ac:dyDescent="0.2">
      <c r="A94" s="251" t="s">
        <v>115</v>
      </c>
      <c r="B94" s="129">
        <v>24474752.557250001</v>
      </c>
      <c r="C94" s="129">
        <v>25078933.856740002</v>
      </c>
      <c r="D94" s="129">
        <v>43091801.951750003</v>
      </c>
      <c r="E94" s="129">
        <v>36385858.42402</v>
      </c>
      <c r="F94" s="129">
        <v>32667290.861249998</v>
      </c>
      <c r="G94" s="129">
        <v>32669456.074080002</v>
      </c>
      <c r="H94" s="129">
        <v>32618439.313779999</v>
      </c>
      <c r="I94" s="129">
        <v>33544152.390859999</v>
      </c>
      <c r="J94" s="129">
        <v>32882429.202210002</v>
      </c>
      <c r="K94" s="129">
        <v>33413415.443059999</v>
      </c>
      <c r="L94" s="129">
        <v>35549822.409220003</v>
      </c>
      <c r="M94" s="102"/>
      <c r="N94" s="102"/>
      <c r="O94" s="102"/>
    </row>
    <row r="95" spans="1:15" ht="12.75" hidden="1" outlineLevel="3" x14ac:dyDescent="0.2">
      <c r="A95" s="251" t="s">
        <v>96</v>
      </c>
      <c r="B95" s="129">
        <v>3086103.51615</v>
      </c>
      <c r="C95" s="129">
        <v>3162286.7596100001</v>
      </c>
      <c r="D95" s="129">
        <v>5433589.6229999997</v>
      </c>
      <c r="E95" s="129">
        <v>4588014.7453100001</v>
      </c>
      <c r="F95" s="129">
        <v>4119128.1077999999</v>
      </c>
      <c r="G95" s="129">
        <v>3776117.6995100002</v>
      </c>
      <c r="H95" s="129">
        <v>3770220.8981900001</v>
      </c>
      <c r="I95" s="129">
        <v>3877219.9717999999</v>
      </c>
      <c r="J95" s="129">
        <v>3800734.3199</v>
      </c>
      <c r="K95" s="129">
        <v>3862108.6671799999</v>
      </c>
      <c r="L95" s="129">
        <v>4109046.4839499998</v>
      </c>
      <c r="M95" s="102"/>
      <c r="N95" s="102"/>
      <c r="O95" s="102"/>
    </row>
    <row r="96" spans="1:15" ht="12.75" hidden="1" outlineLevel="3" x14ac:dyDescent="0.2">
      <c r="A96" s="251" t="s">
        <v>98</v>
      </c>
      <c r="B96" s="129">
        <v>7487811.4491900001</v>
      </c>
      <c r="C96" s="129">
        <v>7672654.8154699998</v>
      </c>
      <c r="D96" s="129">
        <v>11692239.679919999</v>
      </c>
      <c r="E96" s="129">
        <v>9872694.0713599995</v>
      </c>
      <c r="F96" s="129">
        <v>8863722.9622300006</v>
      </c>
      <c r="G96" s="129">
        <v>8864310.4565099999</v>
      </c>
      <c r="H96" s="129">
        <v>8850467.9119399991</v>
      </c>
      <c r="I96" s="129">
        <v>9101644.6713699996</v>
      </c>
      <c r="J96" s="129">
        <v>7784136.3219600003</v>
      </c>
      <c r="K96" s="129">
        <v>7909834.7385299997</v>
      </c>
      <c r="L96" s="129">
        <v>8415578.4888300002</v>
      </c>
      <c r="M96" s="102"/>
      <c r="N96" s="102"/>
      <c r="O96" s="102"/>
    </row>
    <row r="97" spans="1:15" ht="25.5" outlineLevel="2" collapsed="1" x14ac:dyDescent="0.2">
      <c r="A97" s="252" t="s">
        <v>55</v>
      </c>
      <c r="B97" s="129">
        <f t="shared" ref="B97:K97" si="20">SUM(B$98:B$99)</f>
        <v>28509549.248</v>
      </c>
      <c r="C97" s="129">
        <f t="shared" si="20"/>
        <v>29213333.136</v>
      </c>
      <c r="D97" s="129">
        <f t="shared" si="20"/>
        <v>50195720.960000001</v>
      </c>
      <c r="E97" s="129">
        <f t="shared" si="20"/>
        <v>42384266</v>
      </c>
      <c r="F97" s="129">
        <f t="shared" si="20"/>
        <v>38052672.255999997</v>
      </c>
      <c r="G97" s="129">
        <f t="shared" si="20"/>
        <v>38055194.416000001</v>
      </c>
      <c r="H97" s="129">
        <f t="shared" si="20"/>
        <v>37995767.263999999</v>
      </c>
      <c r="I97" s="129">
        <f t="shared" si="20"/>
        <v>39074089.200000003</v>
      </c>
      <c r="J97" s="129">
        <f t="shared" si="20"/>
        <v>38303277.328000002</v>
      </c>
      <c r="K97" s="129">
        <f t="shared" si="20"/>
        <v>38921799.552000001</v>
      </c>
      <c r="L97" s="129">
        <v>41410404.880000003</v>
      </c>
      <c r="M97" s="102"/>
      <c r="N97" s="102"/>
      <c r="O97" s="102"/>
    </row>
    <row r="98" spans="1:15" ht="12.75" hidden="1" outlineLevel="3" x14ac:dyDescent="0.2">
      <c r="A98" s="81" t="s">
        <v>37</v>
      </c>
      <c r="B98" s="129">
        <v>8672705.8000000007</v>
      </c>
      <c r="C98" s="129">
        <v>8886799.3499999996</v>
      </c>
      <c r="D98" s="129">
        <v>15269716</v>
      </c>
      <c r="E98" s="129">
        <v>12893443.75</v>
      </c>
      <c r="F98" s="129">
        <v>11575757.6</v>
      </c>
      <c r="G98" s="129">
        <v>11576524.85</v>
      </c>
      <c r="H98" s="129">
        <v>11558446.9</v>
      </c>
      <c r="I98" s="129">
        <v>11886476.25</v>
      </c>
      <c r="J98" s="129">
        <v>11651992.550000001</v>
      </c>
      <c r="K98" s="129">
        <v>11840149.199999999</v>
      </c>
      <c r="L98" s="129">
        <v>12597191.75</v>
      </c>
      <c r="M98" s="102"/>
      <c r="N98" s="102"/>
      <c r="O98" s="102"/>
    </row>
    <row r="99" spans="1:15" ht="12.75" hidden="1" outlineLevel="3" x14ac:dyDescent="0.2">
      <c r="A99" s="81" t="s">
        <v>130</v>
      </c>
      <c r="B99" s="129">
        <v>19836843.447999999</v>
      </c>
      <c r="C99" s="129">
        <v>20326533.785999998</v>
      </c>
      <c r="D99" s="129">
        <v>34926004.960000001</v>
      </c>
      <c r="E99" s="129">
        <v>29490822.25</v>
      </c>
      <c r="F99" s="129">
        <v>26476914.655999999</v>
      </c>
      <c r="G99" s="129">
        <v>26478669.566</v>
      </c>
      <c r="H99" s="129">
        <v>26437320.364</v>
      </c>
      <c r="I99" s="129">
        <v>27187612.949999999</v>
      </c>
      <c r="J99" s="129">
        <v>26651284.778000001</v>
      </c>
      <c r="K99" s="129">
        <v>27081650.352000002</v>
      </c>
      <c r="L99" s="129">
        <v>28813213.129999999</v>
      </c>
      <c r="M99" s="102"/>
      <c r="N99" s="102"/>
      <c r="O99" s="102"/>
    </row>
    <row r="100" spans="1:15" ht="12.75" outlineLevel="2" collapsed="1" x14ac:dyDescent="0.2">
      <c r="A100" s="118" t="s">
        <v>162</v>
      </c>
      <c r="B100" s="129">
        <f t="shared" ref="B100:K100" si="21">SUM(B$101:B$101)</f>
        <v>1860620.4855500001</v>
      </c>
      <c r="C100" s="129">
        <f t="shared" si="21"/>
        <v>1855226.89592</v>
      </c>
      <c r="D100" s="129">
        <f t="shared" si="21"/>
        <v>3182291.4242600002</v>
      </c>
      <c r="E100" s="129">
        <f t="shared" si="21"/>
        <v>2633789.6245300001</v>
      </c>
      <c r="F100" s="129">
        <f t="shared" si="21"/>
        <v>2410774.4462299999</v>
      </c>
      <c r="G100" s="129">
        <f t="shared" si="21"/>
        <v>2383652.3257200001</v>
      </c>
      <c r="H100" s="129">
        <f t="shared" si="21"/>
        <v>2407128.6321200002</v>
      </c>
      <c r="I100" s="129">
        <f t="shared" si="21"/>
        <v>2454862.7758499999</v>
      </c>
      <c r="J100" s="129">
        <f t="shared" si="21"/>
        <v>2422137.5118200001</v>
      </c>
      <c r="K100" s="129">
        <f t="shared" si="21"/>
        <v>2461136.1985999998</v>
      </c>
      <c r="L100" s="129">
        <v>2605699.4676799998</v>
      </c>
      <c r="M100" s="102"/>
      <c r="N100" s="102"/>
      <c r="O100" s="102"/>
    </row>
    <row r="101" spans="1:15" ht="12.75" hidden="1" outlineLevel="3" x14ac:dyDescent="0.2">
      <c r="A101" s="81" t="s">
        <v>136</v>
      </c>
      <c r="B101" s="129">
        <v>1860620.4855500001</v>
      </c>
      <c r="C101" s="129">
        <v>1855226.89592</v>
      </c>
      <c r="D101" s="129">
        <v>3182291.4242600002</v>
      </c>
      <c r="E101" s="129">
        <v>2633789.6245300001</v>
      </c>
      <c r="F101" s="129">
        <v>2410774.4462299999</v>
      </c>
      <c r="G101" s="129">
        <v>2383652.3257200001</v>
      </c>
      <c r="H101" s="129">
        <v>2407128.6321200002</v>
      </c>
      <c r="I101" s="129">
        <v>2454862.7758499999</v>
      </c>
      <c r="J101" s="129">
        <v>2422137.5118200001</v>
      </c>
      <c r="K101" s="129">
        <v>2461136.1985999998</v>
      </c>
      <c r="L101" s="129">
        <v>2605699.4676799998</v>
      </c>
      <c r="M101" s="102"/>
      <c r="N101" s="102"/>
      <c r="O101" s="102"/>
    </row>
    <row r="102" spans="1:15" x14ac:dyDescent="0.2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102"/>
      <c r="N102" s="102"/>
      <c r="O102" s="102"/>
    </row>
    <row r="103" spans="1:15" x14ac:dyDescent="0.2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102"/>
      <c r="N103" s="102"/>
      <c r="O103" s="102"/>
    </row>
    <row r="104" spans="1:15" x14ac:dyDescent="0.2"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102"/>
      <c r="N104" s="102"/>
      <c r="O104" s="102"/>
    </row>
    <row r="105" spans="1:15" x14ac:dyDescent="0.2"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102"/>
      <c r="N105" s="102"/>
      <c r="O105" s="102"/>
    </row>
    <row r="106" spans="1:15" x14ac:dyDescent="0.2"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102"/>
      <c r="N106" s="102"/>
      <c r="O106" s="102"/>
    </row>
    <row r="107" spans="1:15" x14ac:dyDescent="0.2"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102"/>
      <c r="N107" s="102"/>
      <c r="O107" s="102"/>
    </row>
    <row r="108" spans="1:15" x14ac:dyDescent="0.2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102"/>
      <c r="N108" s="102"/>
      <c r="O108" s="102"/>
    </row>
    <row r="109" spans="1:15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02"/>
      <c r="N109" s="102"/>
      <c r="O109" s="102"/>
    </row>
    <row r="110" spans="1:15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102"/>
      <c r="N110" s="102"/>
      <c r="O110" s="102"/>
    </row>
    <row r="111" spans="1:15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102"/>
      <c r="N111" s="102"/>
      <c r="O111" s="102"/>
    </row>
    <row r="112" spans="1:15" x14ac:dyDescent="0.2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102"/>
      <c r="N112" s="102"/>
      <c r="O112" s="102"/>
    </row>
    <row r="113" spans="2:15" x14ac:dyDescent="0.2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102"/>
      <c r="N113" s="102"/>
      <c r="O113" s="102"/>
    </row>
    <row r="114" spans="2:15" x14ac:dyDescent="0.2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102"/>
      <c r="N114" s="102"/>
      <c r="O114" s="102"/>
    </row>
    <row r="115" spans="2:15" x14ac:dyDescent="0.2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102"/>
      <c r="N115" s="102"/>
      <c r="O115" s="102"/>
    </row>
    <row r="116" spans="2:15" x14ac:dyDescent="0.2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102"/>
      <c r="N116" s="102"/>
      <c r="O116" s="102"/>
    </row>
    <row r="117" spans="2:15" x14ac:dyDescent="0.2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102"/>
      <c r="N117" s="102"/>
      <c r="O117" s="102"/>
    </row>
    <row r="118" spans="2:15" x14ac:dyDescent="0.2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102"/>
      <c r="N118" s="102"/>
      <c r="O118" s="102"/>
    </row>
    <row r="119" spans="2:15" x14ac:dyDescent="0.2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102"/>
      <c r="N119" s="102"/>
      <c r="O119" s="102"/>
    </row>
    <row r="120" spans="2:15" x14ac:dyDescent="0.2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102"/>
      <c r="N120" s="102"/>
      <c r="O120" s="102"/>
    </row>
    <row r="121" spans="2:15" x14ac:dyDescent="0.2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102"/>
      <c r="N121" s="102"/>
      <c r="O121" s="102"/>
    </row>
    <row r="122" spans="2:15" x14ac:dyDescent="0.2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102"/>
      <c r="N122" s="102"/>
      <c r="O122" s="102"/>
    </row>
    <row r="123" spans="2:15" x14ac:dyDescent="0.2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102"/>
      <c r="N123" s="102"/>
      <c r="O123" s="102"/>
    </row>
    <row r="124" spans="2:15" x14ac:dyDescent="0.2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102"/>
      <c r="N124" s="102"/>
      <c r="O124" s="102"/>
    </row>
    <row r="125" spans="2:15" x14ac:dyDescent="0.2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2"/>
      <c r="N125" s="102"/>
      <c r="O125" s="102"/>
    </row>
    <row r="126" spans="2:15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102"/>
      <c r="N126" s="102"/>
      <c r="O126" s="102"/>
    </row>
    <row r="127" spans="2:15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102"/>
      <c r="N127" s="102"/>
      <c r="O127" s="102"/>
    </row>
    <row r="128" spans="2:15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102"/>
      <c r="N128" s="102"/>
      <c r="O128" s="102"/>
    </row>
    <row r="129" spans="2:15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102"/>
      <c r="N129" s="102"/>
      <c r="O129" s="102"/>
    </row>
    <row r="130" spans="2:15" x14ac:dyDescent="0.2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102"/>
      <c r="N130" s="102"/>
      <c r="O130" s="102"/>
    </row>
    <row r="131" spans="2:15" x14ac:dyDescent="0.2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102"/>
      <c r="N131" s="102"/>
      <c r="O131" s="102"/>
    </row>
    <row r="132" spans="2:15" x14ac:dyDescent="0.2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102"/>
      <c r="N132" s="102"/>
      <c r="O132" s="102"/>
    </row>
    <row r="133" spans="2:15" x14ac:dyDescent="0.2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102"/>
      <c r="N133" s="102"/>
      <c r="O133" s="102"/>
    </row>
    <row r="134" spans="2:15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102"/>
      <c r="N134" s="102"/>
      <c r="O134" s="102"/>
    </row>
    <row r="135" spans="2:15" x14ac:dyDescent="0.2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102"/>
      <c r="N135" s="102"/>
      <c r="O135" s="102"/>
    </row>
    <row r="136" spans="2:15" x14ac:dyDescent="0.2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102"/>
      <c r="N136" s="102"/>
      <c r="O136" s="102"/>
    </row>
    <row r="137" spans="2:15" x14ac:dyDescent="0.2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102"/>
      <c r="N137" s="102"/>
      <c r="O137" s="102"/>
    </row>
    <row r="138" spans="2:15" x14ac:dyDescent="0.2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102"/>
      <c r="N138" s="102"/>
      <c r="O138" s="102"/>
    </row>
    <row r="139" spans="2:15" x14ac:dyDescent="0.2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102"/>
      <c r="N139" s="102"/>
      <c r="O139" s="102"/>
    </row>
    <row r="140" spans="2:15" x14ac:dyDescent="0.2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102"/>
      <c r="N140" s="102"/>
      <c r="O140" s="102"/>
    </row>
    <row r="141" spans="2:15" x14ac:dyDescent="0.2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102"/>
      <c r="N141" s="102"/>
      <c r="O141" s="102"/>
    </row>
    <row r="142" spans="2:15" x14ac:dyDescent="0.2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102"/>
      <c r="N142" s="102"/>
      <c r="O142" s="102"/>
    </row>
    <row r="143" spans="2:15" x14ac:dyDescent="0.2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102"/>
      <c r="N143" s="102"/>
      <c r="O143" s="102"/>
    </row>
    <row r="144" spans="2:15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102"/>
      <c r="N144" s="102"/>
      <c r="O144" s="102"/>
    </row>
    <row r="145" spans="2:15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102"/>
      <c r="N145" s="102"/>
      <c r="O145" s="102"/>
    </row>
    <row r="146" spans="2:15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102"/>
      <c r="N146" s="102"/>
      <c r="O146" s="102"/>
    </row>
    <row r="147" spans="2:15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102"/>
      <c r="N147" s="102"/>
      <c r="O147" s="102"/>
    </row>
    <row r="148" spans="2:15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102"/>
      <c r="N148" s="102"/>
      <c r="O148" s="102"/>
    </row>
    <row r="149" spans="2:15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102"/>
      <c r="N149" s="102"/>
      <c r="O149" s="102"/>
    </row>
    <row r="150" spans="2:15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102"/>
      <c r="N150" s="102"/>
      <c r="O150" s="102"/>
    </row>
    <row r="151" spans="2:15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102"/>
      <c r="N151" s="102"/>
      <c r="O151" s="102"/>
    </row>
    <row r="152" spans="2:15" x14ac:dyDescent="0.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102"/>
      <c r="N152" s="102"/>
      <c r="O152" s="102"/>
    </row>
    <row r="153" spans="2:15" x14ac:dyDescent="0.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102"/>
      <c r="N153" s="102"/>
      <c r="O153" s="102"/>
    </row>
    <row r="154" spans="2:15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102"/>
      <c r="N154" s="102"/>
      <c r="O154" s="102"/>
    </row>
    <row r="155" spans="2:15" x14ac:dyDescent="0.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102"/>
      <c r="N155" s="102"/>
      <c r="O155" s="102"/>
    </row>
    <row r="156" spans="2:15" x14ac:dyDescent="0.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102"/>
      <c r="N156" s="102"/>
      <c r="O156" s="102"/>
    </row>
    <row r="157" spans="2:15" x14ac:dyDescent="0.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102"/>
      <c r="N157" s="102"/>
      <c r="O157" s="102"/>
    </row>
    <row r="158" spans="2:15" x14ac:dyDescent="0.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102"/>
      <c r="N158" s="102"/>
      <c r="O158" s="102"/>
    </row>
    <row r="159" spans="2:15" x14ac:dyDescent="0.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102"/>
      <c r="N159" s="102"/>
      <c r="O159" s="102"/>
    </row>
    <row r="160" spans="2:15" x14ac:dyDescent="0.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102"/>
      <c r="N160" s="102"/>
      <c r="O160" s="102"/>
    </row>
    <row r="161" spans="2:15" x14ac:dyDescent="0.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102"/>
      <c r="N161" s="102"/>
      <c r="O161" s="102"/>
    </row>
    <row r="162" spans="2:15" x14ac:dyDescent="0.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102"/>
      <c r="N162" s="102"/>
      <c r="O162" s="102"/>
    </row>
    <row r="163" spans="2:15" x14ac:dyDescent="0.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102"/>
      <c r="N163" s="102"/>
      <c r="O163" s="102"/>
    </row>
    <row r="164" spans="2:15" x14ac:dyDescent="0.2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102"/>
      <c r="N164" s="102"/>
      <c r="O164" s="102"/>
    </row>
    <row r="165" spans="2:15" x14ac:dyDescent="0.2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102"/>
      <c r="N165" s="102"/>
      <c r="O165" s="102"/>
    </row>
    <row r="166" spans="2:15" x14ac:dyDescent="0.2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102"/>
      <c r="N166" s="102"/>
      <c r="O166" s="102"/>
    </row>
    <row r="167" spans="2:15" x14ac:dyDescent="0.2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102"/>
      <c r="N167" s="102"/>
      <c r="O167" s="102"/>
    </row>
    <row r="168" spans="2:15" x14ac:dyDescent="0.2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102"/>
      <c r="N168" s="102"/>
      <c r="O168" s="102"/>
    </row>
    <row r="169" spans="2:15" x14ac:dyDescent="0.2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102"/>
      <c r="N169" s="102"/>
      <c r="O169" s="102"/>
    </row>
    <row r="170" spans="2:15" x14ac:dyDescent="0.2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102"/>
      <c r="N170" s="102"/>
      <c r="O170" s="102"/>
    </row>
    <row r="171" spans="2:15" x14ac:dyDescent="0.2"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102"/>
      <c r="N171" s="102"/>
      <c r="O171" s="102"/>
    </row>
    <row r="172" spans="2:15" x14ac:dyDescent="0.2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102"/>
      <c r="N172" s="102"/>
      <c r="O172" s="102"/>
    </row>
    <row r="173" spans="2:15" x14ac:dyDescent="0.2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102"/>
      <c r="N173" s="102"/>
      <c r="O173" s="102"/>
    </row>
    <row r="174" spans="2:15" x14ac:dyDescent="0.2"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102"/>
      <c r="N174" s="102"/>
      <c r="O174" s="102"/>
    </row>
    <row r="175" spans="2:15" x14ac:dyDescent="0.2"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102"/>
      <c r="N175" s="102"/>
      <c r="O175" s="102"/>
    </row>
    <row r="176" spans="2:15" x14ac:dyDescent="0.2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102"/>
      <c r="N176" s="102"/>
      <c r="O176" s="102"/>
    </row>
    <row r="177" spans="2:15" x14ac:dyDescent="0.2"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102"/>
      <c r="N177" s="102"/>
      <c r="O177" s="102"/>
    </row>
    <row r="178" spans="2:15" x14ac:dyDescent="0.2"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102"/>
      <c r="N178" s="102"/>
      <c r="O178" s="102"/>
    </row>
    <row r="179" spans="2:15" x14ac:dyDescent="0.2"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102"/>
      <c r="N179" s="102"/>
      <c r="O179" s="102"/>
    </row>
    <row r="180" spans="2:15" x14ac:dyDescent="0.2"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102"/>
      <c r="N180" s="102"/>
      <c r="O180" s="102"/>
    </row>
  </sheetData>
  <mergeCells count="1">
    <mergeCell ref="A2:L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80"/>
  <sheetViews>
    <sheetView workbookViewId="0">
      <selection activeCell="A5" sqref="A5"/>
    </sheetView>
  </sheetViews>
  <sheetFormatPr defaultRowHeight="11.25" outlineLevelRow="3" x14ac:dyDescent="0.2"/>
  <cols>
    <col min="1" max="1" width="52" style="85" customWidth="1"/>
    <col min="2" max="12" width="15.140625" style="68" customWidth="1"/>
    <col min="13" max="16384" width="9.140625" style="85"/>
  </cols>
  <sheetData>
    <row r="1" spans="1:17" s="169" customFormat="1" ht="12.75" x14ac:dyDescent="0.2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7" s="169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5"/>
      <c r="N2" s="235"/>
      <c r="O2" s="235"/>
      <c r="P2" s="235"/>
      <c r="Q2" s="235"/>
    </row>
    <row r="3" spans="1:17" s="169" customFormat="1" ht="12.75" x14ac:dyDescent="0.2">
      <c r="A3" s="200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7" s="134" customFormat="1" ht="12.75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 t="s">
        <v>30</v>
      </c>
    </row>
    <row r="5" spans="1:17" s="142" customFormat="1" ht="12.75" x14ac:dyDescent="0.2">
      <c r="A5" s="148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83">
        <v>42308</v>
      </c>
    </row>
    <row r="6" spans="1:17" s="158" customFormat="1" ht="31.5" x14ac:dyDescent="0.2">
      <c r="A6" s="25" t="s">
        <v>139</v>
      </c>
      <c r="B6" s="121">
        <f t="shared" ref="B6:K6" si="0">B$7+B$60</f>
        <v>69811891.517990008</v>
      </c>
      <c r="C6" s="121">
        <f t="shared" si="0"/>
        <v>68915034.933460012</v>
      </c>
      <c r="D6" s="121">
        <f t="shared" si="0"/>
        <v>58119852.204339996</v>
      </c>
      <c r="E6" s="121">
        <f t="shared" si="0"/>
        <v>65025745.990179993</v>
      </c>
      <c r="F6" s="121">
        <f t="shared" si="0"/>
        <v>67349296.767089993</v>
      </c>
      <c r="G6" s="121">
        <f t="shared" si="0"/>
        <v>67662638.903909996</v>
      </c>
      <c r="H6" s="121">
        <f t="shared" si="0"/>
        <v>68436736.902029991</v>
      </c>
      <c r="I6" s="121">
        <f t="shared" si="0"/>
        <v>67987147.306880012</v>
      </c>
      <c r="J6" s="121">
        <f t="shared" si="0"/>
        <v>70569747.464520007</v>
      </c>
      <c r="K6" s="121">
        <f t="shared" si="0"/>
        <v>70674664.180609986</v>
      </c>
      <c r="L6" s="121">
        <v>69342423.118190005</v>
      </c>
    </row>
    <row r="7" spans="1:17" s="156" customFormat="1" ht="15" x14ac:dyDescent="0.2">
      <c r="A7" s="272" t="s">
        <v>65</v>
      </c>
      <c r="B7" s="273">
        <f t="shared" ref="B7:L7" si="1">B$8+B$32</f>
        <v>60058160.629950002</v>
      </c>
      <c r="C7" s="273">
        <f t="shared" si="1"/>
        <v>59400368.666230008</v>
      </c>
      <c r="D7" s="273">
        <f t="shared" si="1"/>
        <v>49426182.104759999</v>
      </c>
      <c r="E7" s="273">
        <f t="shared" si="1"/>
        <v>54057268.638369992</v>
      </c>
      <c r="F7" s="273">
        <f t="shared" si="1"/>
        <v>56319706.527419999</v>
      </c>
      <c r="G7" s="273">
        <f t="shared" si="1"/>
        <v>56735955.99131</v>
      </c>
      <c r="H7" s="273">
        <f t="shared" si="1"/>
        <v>57522864.420109995</v>
      </c>
      <c r="I7" s="273">
        <f t="shared" si="1"/>
        <v>57299974.008290008</v>
      </c>
      <c r="J7" s="273">
        <f t="shared" si="1"/>
        <v>58257741.557410002</v>
      </c>
      <c r="K7" s="273">
        <f t="shared" si="1"/>
        <v>58498229.833889991</v>
      </c>
      <c r="L7" s="273">
        <f t="shared" si="1"/>
        <v>57298038.273869999</v>
      </c>
    </row>
    <row r="8" spans="1:17" s="96" customFormat="1" ht="15" outlineLevel="1" x14ac:dyDescent="0.2">
      <c r="A8" s="274" t="s">
        <v>49</v>
      </c>
      <c r="B8" s="275">
        <f t="shared" ref="B8:L8" si="2">B$9+B$30</f>
        <v>29235627.080110002</v>
      </c>
      <c r="C8" s="275">
        <f t="shared" si="2"/>
        <v>29027552.266980004</v>
      </c>
      <c r="D8" s="275">
        <f t="shared" si="2"/>
        <v>19089412.847199999</v>
      </c>
      <c r="E8" s="275">
        <f t="shared" si="2"/>
        <v>21275364.728389997</v>
      </c>
      <c r="F8" s="275">
        <f t="shared" si="2"/>
        <v>23162067.444809999</v>
      </c>
      <c r="G8" s="275">
        <f t="shared" si="2"/>
        <v>22868078.874129999</v>
      </c>
      <c r="H8" s="275">
        <f t="shared" si="2"/>
        <v>23398284.127999999</v>
      </c>
      <c r="I8" s="275">
        <f t="shared" si="2"/>
        <v>22805550.351710003</v>
      </c>
      <c r="J8" s="275">
        <f t="shared" si="2"/>
        <v>23238680.659370001</v>
      </c>
      <c r="K8" s="275">
        <f t="shared" si="2"/>
        <v>22993337.227759998</v>
      </c>
      <c r="L8" s="275">
        <f t="shared" si="2"/>
        <v>21843633.833250001</v>
      </c>
    </row>
    <row r="9" spans="1:17" s="119" customFormat="1" ht="25.5" outlineLevel="2" collapsed="1" x14ac:dyDescent="0.2">
      <c r="A9" s="249" t="s">
        <v>173</v>
      </c>
      <c r="B9" s="276">
        <f t="shared" ref="B9:K9" si="3">SUM(B$10:B$29)</f>
        <v>29059497.891580001</v>
      </c>
      <c r="C9" s="276">
        <f t="shared" si="3"/>
        <v>28855666.239770003</v>
      </c>
      <c r="D9" s="276">
        <f t="shared" si="3"/>
        <v>18989377.153349999</v>
      </c>
      <c r="E9" s="276">
        <f t="shared" si="3"/>
        <v>21158302.759349998</v>
      </c>
      <c r="F9" s="276">
        <f t="shared" si="3"/>
        <v>23031680.133219998</v>
      </c>
      <c r="G9" s="276">
        <f t="shared" si="3"/>
        <v>22737700.20414</v>
      </c>
      <c r="H9" s="276">
        <f t="shared" si="3"/>
        <v>23269274.823879998</v>
      </c>
      <c r="I9" s="276">
        <f t="shared" si="3"/>
        <v>22680101.298530001</v>
      </c>
      <c r="J9" s="276">
        <f t="shared" si="3"/>
        <v>23110707.080190003</v>
      </c>
      <c r="K9" s="276">
        <f t="shared" si="3"/>
        <v>22868933.181449998</v>
      </c>
      <c r="L9" s="276">
        <v>21726705.989440002</v>
      </c>
    </row>
    <row r="10" spans="1:17" s="144" customFormat="1" ht="12.75" hidden="1" outlineLevel="3" x14ac:dyDescent="0.2">
      <c r="A10" s="250" t="s">
        <v>2</v>
      </c>
      <c r="B10" s="207">
        <v>5607.7424000000001</v>
      </c>
      <c r="C10" s="207">
        <v>5484.8993499999997</v>
      </c>
      <c r="D10" s="207">
        <v>3222.6565300000002</v>
      </c>
      <c r="E10" s="207">
        <v>3838.4779899999999</v>
      </c>
      <c r="F10" s="207">
        <v>4309.9598100000003</v>
      </c>
      <c r="G10" s="207">
        <v>4316.8956699999999</v>
      </c>
      <c r="H10" s="207">
        <v>4536.2539100000004</v>
      </c>
      <c r="I10" s="207">
        <v>4421.94128</v>
      </c>
      <c r="J10" s="207">
        <v>4575.5006899999998</v>
      </c>
      <c r="K10" s="207">
        <v>4535.817</v>
      </c>
      <c r="L10" s="207">
        <v>4282.0059499999998</v>
      </c>
    </row>
    <row r="11" spans="1:17" ht="12.75" hidden="1" outlineLevel="3" x14ac:dyDescent="0.2">
      <c r="A11" s="251" t="s">
        <v>133</v>
      </c>
      <c r="B11" s="129">
        <v>3187004.8849599999</v>
      </c>
      <c r="C11" s="129">
        <v>3110226.1524299998</v>
      </c>
      <c r="D11" s="129">
        <v>1810115.9019299999</v>
      </c>
      <c r="E11" s="129">
        <v>2143721.7461799998</v>
      </c>
      <c r="F11" s="129">
        <v>2696769.89867</v>
      </c>
      <c r="G11" s="129">
        <v>2877128.93824</v>
      </c>
      <c r="H11" s="129">
        <v>2881628.9020699998</v>
      </c>
      <c r="I11" s="129">
        <v>2802105.00991</v>
      </c>
      <c r="J11" s="129">
        <v>2858494.3311100001</v>
      </c>
      <c r="K11" s="129">
        <v>2813068.8294099998</v>
      </c>
      <c r="L11" s="129">
        <v>2644014.2621499998</v>
      </c>
      <c r="M11" s="102"/>
      <c r="N11" s="102"/>
      <c r="O11" s="102"/>
    </row>
    <row r="12" spans="1:17" ht="12.75" hidden="1" outlineLevel="3" x14ac:dyDescent="0.2">
      <c r="A12" s="251" t="s">
        <v>178</v>
      </c>
      <c r="B12" s="129">
        <v>244155.58407000001</v>
      </c>
      <c r="C12" s="129">
        <v>238273.58609</v>
      </c>
      <c r="D12" s="129">
        <v>138672.49069000001</v>
      </c>
      <c r="E12" s="129">
        <v>164229.94438</v>
      </c>
      <c r="F12" s="129">
        <v>182924.48954000001</v>
      </c>
      <c r="G12" s="129">
        <v>182912.36598</v>
      </c>
      <c r="H12" s="129">
        <v>549597.15651999996</v>
      </c>
      <c r="I12" s="129">
        <v>688651.48744000006</v>
      </c>
      <c r="J12" s="129">
        <v>820515.41903999995</v>
      </c>
      <c r="K12" s="129">
        <v>1039736.85989</v>
      </c>
      <c r="L12" s="129">
        <v>1064573.7412099999</v>
      </c>
      <c r="M12" s="102"/>
      <c r="N12" s="102"/>
      <c r="O12" s="102"/>
    </row>
    <row r="13" spans="1:17" ht="12.75" hidden="1" outlineLevel="3" x14ac:dyDescent="0.2">
      <c r="A13" s="251" t="s">
        <v>29</v>
      </c>
      <c r="B13" s="129">
        <v>465349.48921000003</v>
      </c>
      <c r="C13" s="129">
        <v>462088.75926999998</v>
      </c>
      <c r="D13" s="129">
        <v>406874.14094999997</v>
      </c>
      <c r="E13" s="129">
        <v>421042.10813000001</v>
      </c>
      <c r="F13" s="129">
        <v>431405.57020999998</v>
      </c>
      <c r="G13" s="129">
        <v>431398.84941000002</v>
      </c>
      <c r="H13" s="129">
        <v>571557.44194000005</v>
      </c>
      <c r="I13" s="129">
        <v>553077.79358000006</v>
      </c>
      <c r="J13" s="129">
        <v>554646.10644</v>
      </c>
      <c r="K13" s="129">
        <v>475145</v>
      </c>
      <c r="L13" s="129">
        <v>475145</v>
      </c>
      <c r="M13" s="102"/>
      <c r="N13" s="102"/>
      <c r="O13" s="102"/>
    </row>
    <row r="14" spans="1:17" ht="12.75" hidden="1" outlineLevel="3" x14ac:dyDescent="0.2">
      <c r="A14" s="251" t="s">
        <v>34</v>
      </c>
      <c r="B14" s="129">
        <v>95126.021689999994</v>
      </c>
      <c r="C14" s="129">
        <v>92834.322849999997</v>
      </c>
      <c r="D14" s="129">
        <v>54028.509760000001</v>
      </c>
      <c r="E14" s="129">
        <v>63986.008390000003</v>
      </c>
      <c r="F14" s="129">
        <v>71269.633360000007</v>
      </c>
      <c r="G14" s="129">
        <v>71264.909870000003</v>
      </c>
      <c r="H14" s="129">
        <v>71376.371509999997</v>
      </c>
      <c r="I14" s="129">
        <v>69406.608200000002</v>
      </c>
      <c r="J14" s="129">
        <v>70803.340840000004</v>
      </c>
      <c r="K14" s="129">
        <v>69678.176009999996</v>
      </c>
      <c r="L14" s="129">
        <v>65490.786870000004</v>
      </c>
      <c r="M14" s="102"/>
      <c r="N14" s="102"/>
      <c r="O14" s="102"/>
    </row>
    <row r="15" spans="1:17" ht="12.75" hidden="1" outlineLevel="3" x14ac:dyDescent="0.2">
      <c r="A15" s="251" t="s">
        <v>79</v>
      </c>
      <c r="B15" s="129">
        <v>166003.15210000001</v>
      </c>
      <c r="C15" s="129">
        <v>162003.93901999999</v>
      </c>
      <c r="D15" s="129">
        <v>94284.432010000004</v>
      </c>
      <c r="E15" s="129">
        <v>111661.13009999999</v>
      </c>
      <c r="F15" s="129">
        <v>124371.68691</v>
      </c>
      <c r="G15" s="129">
        <v>124363.44401000001</v>
      </c>
      <c r="H15" s="129">
        <v>124557.95424000001</v>
      </c>
      <c r="I15" s="129">
        <v>121120.54655</v>
      </c>
      <c r="J15" s="129">
        <v>123557.96606000001</v>
      </c>
      <c r="K15" s="129">
        <v>121594.45591999999</v>
      </c>
      <c r="L15" s="129">
        <v>114287.09895</v>
      </c>
      <c r="M15" s="102"/>
      <c r="N15" s="102"/>
      <c r="O15" s="102"/>
    </row>
    <row r="16" spans="1:17" ht="12.75" hidden="1" outlineLevel="3" x14ac:dyDescent="0.2">
      <c r="A16" s="251" t="s">
        <v>125</v>
      </c>
      <c r="B16" s="129">
        <v>206106.38032</v>
      </c>
      <c r="C16" s="129">
        <v>201141.03284999999</v>
      </c>
      <c r="D16" s="129">
        <v>117061.77116</v>
      </c>
      <c r="E16" s="129">
        <v>138636.35152</v>
      </c>
      <c r="F16" s="129">
        <v>154417.53894</v>
      </c>
      <c r="G16" s="129">
        <v>154407.30471</v>
      </c>
      <c r="H16" s="129">
        <v>154648.80494</v>
      </c>
      <c r="I16" s="129">
        <v>150380.98444</v>
      </c>
      <c r="J16" s="129">
        <v>153407.23848999999</v>
      </c>
      <c r="K16" s="129">
        <v>150969.38136999999</v>
      </c>
      <c r="L16" s="129">
        <v>141896.70486999999</v>
      </c>
      <c r="M16" s="102"/>
      <c r="N16" s="102"/>
      <c r="O16" s="102"/>
    </row>
    <row r="17" spans="1:15" ht="12.75" hidden="1" outlineLevel="3" x14ac:dyDescent="0.2">
      <c r="A17" s="251" t="s">
        <v>174</v>
      </c>
      <c r="B17" s="129">
        <v>1005091.39835</v>
      </c>
      <c r="C17" s="129">
        <v>980877.55293999997</v>
      </c>
      <c r="D17" s="129">
        <v>570859.47115</v>
      </c>
      <c r="E17" s="129">
        <v>676069.33949000004</v>
      </c>
      <c r="F17" s="129">
        <v>753027.34397000005</v>
      </c>
      <c r="G17" s="129">
        <v>752977.43605999998</v>
      </c>
      <c r="H17" s="129">
        <v>754155.12789</v>
      </c>
      <c r="I17" s="129">
        <v>733342.81889999995</v>
      </c>
      <c r="J17" s="129">
        <v>748100.54695999995</v>
      </c>
      <c r="K17" s="129">
        <v>736212.17542999994</v>
      </c>
      <c r="L17" s="129">
        <v>691968.66833000001</v>
      </c>
      <c r="M17" s="102"/>
      <c r="N17" s="102"/>
      <c r="O17" s="102"/>
    </row>
    <row r="18" spans="1:15" ht="12.75" hidden="1" outlineLevel="3" x14ac:dyDescent="0.2">
      <c r="A18" s="251" t="s">
        <v>157</v>
      </c>
      <c r="B18" s="129">
        <v>48788.000630000002</v>
      </c>
      <c r="C18" s="129">
        <v>45260.000160000003</v>
      </c>
      <c r="D18" s="129">
        <v>45268.000139999996</v>
      </c>
      <c r="E18" s="129">
        <v>43424.000509999998</v>
      </c>
      <c r="F18" s="129">
        <v>44008.000820000001</v>
      </c>
      <c r="G18" s="129">
        <v>43583.999739999999</v>
      </c>
      <c r="H18" s="129">
        <v>44807.999940000002</v>
      </c>
      <c r="I18" s="129">
        <v>43820.000899999999</v>
      </c>
      <c r="J18" s="129">
        <v>45072.00015</v>
      </c>
      <c r="K18" s="129">
        <v>44815.999450000003</v>
      </c>
      <c r="L18" s="129">
        <v>43720.000690000001</v>
      </c>
      <c r="M18" s="102"/>
      <c r="N18" s="102"/>
      <c r="O18" s="102"/>
    </row>
    <row r="19" spans="1:15" ht="12.75" hidden="1" outlineLevel="3" x14ac:dyDescent="0.2">
      <c r="A19" s="251" t="s">
        <v>190</v>
      </c>
      <c r="B19" s="129">
        <v>2594237.1371499998</v>
      </c>
      <c r="C19" s="129">
        <v>2414029.0501000001</v>
      </c>
      <c r="D19" s="129">
        <v>1536882.0867099999</v>
      </c>
      <c r="E19" s="129">
        <v>1479127.55189</v>
      </c>
      <c r="F19" s="129">
        <v>1584593.2767700001</v>
      </c>
      <c r="G19" s="129">
        <v>1317924.88586</v>
      </c>
      <c r="H19" s="129">
        <v>1145828.7268300001</v>
      </c>
      <c r="I19" s="129">
        <v>1012930.738</v>
      </c>
      <c r="J19" s="129">
        <v>1033153.8781</v>
      </c>
      <c r="K19" s="129">
        <v>1016862.73881</v>
      </c>
      <c r="L19" s="129">
        <v>956233.98637000006</v>
      </c>
      <c r="M19" s="102"/>
      <c r="N19" s="102"/>
      <c r="O19" s="102"/>
    </row>
    <row r="20" spans="1:15" ht="12.75" hidden="1" outlineLevel="3" x14ac:dyDescent="0.2">
      <c r="A20" s="251" t="s">
        <v>57</v>
      </c>
      <c r="B20" s="129">
        <v>0</v>
      </c>
      <c r="C20" s="129">
        <v>0</v>
      </c>
      <c r="D20" s="129">
        <v>300925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02"/>
      <c r="N20" s="102"/>
      <c r="O20" s="102"/>
    </row>
    <row r="21" spans="1:15" ht="12.75" hidden="1" outlineLevel="3" x14ac:dyDescent="0.2">
      <c r="A21" s="251" t="s">
        <v>44</v>
      </c>
      <c r="B21" s="129">
        <v>2954300.6224400001</v>
      </c>
      <c r="C21" s="129">
        <v>2909482.49865</v>
      </c>
      <c r="D21" s="129">
        <v>2422418.9633800001</v>
      </c>
      <c r="E21" s="129">
        <v>2493717.30033</v>
      </c>
      <c r="F21" s="129">
        <v>2230211.6492499998</v>
      </c>
      <c r="G21" s="129">
        <v>2023978.9166000001</v>
      </c>
      <c r="H21" s="129">
        <v>2020180.4394</v>
      </c>
      <c r="I21" s="129">
        <v>1973354.8069199999</v>
      </c>
      <c r="J21" s="129">
        <v>1975291.71441</v>
      </c>
      <c r="K21" s="129">
        <v>1895437.0120699999</v>
      </c>
      <c r="L21" s="129">
        <v>1851779.0175000001</v>
      </c>
      <c r="M21" s="102"/>
      <c r="N21" s="102"/>
      <c r="O21" s="102"/>
    </row>
    <row r="22" spans="1:15" ht="12.75" hidden="1" outlineLevel="3" x14ac:dyDescent="0.2">
      <c r="A22" s="251" t="s">
        <v>85</v>
      </c>
      <c r="B22" s="129">
        <v>185317.08674</v>
      </c>
      <c r="C22" s="129">
        <v>185309.44774</v>
      </c>
      <c r="D22" s="129">
        <v>185180.09503</v>
      </c>
      <c r="E22" s="129">
        <v>160213.28669000001</v>
      </c>
      <c r="F22" s="129">
        <v>160237.56544000001</v>
      </c>
      <c r="G22" s="129">
        <v>160237.5497</v>
      </c>
      <c r="H22" s="129">
        <v>160237.92124</v>
      </c>
      <c r="I22" s="129">
        <v>160231.35535999999</v>
      </c>
      <c r="J22" s="129">
        <v>160236.01113999999</v>
      </c>
      <c r="K22" s="129">
        <v>160232.26058999999</v>
      </c>
      <c r="L22" s="129">
        <v>160218.30262</v>
      </c>
      <c r="M22" s="102"/>
      <c r="N22" s="102"/>
      <c r="O22" s="102"/>
    </row>
    <row r="23" spans="1:15" ht="12.75" hidden="1" outlineLevel="3" x14ac:dyDescent="0.2">
      <c r="A23" s="251" t="s">
        <v>141</v>
      </c>
      <c r="B23" s="129">
        <v>8331756.7436800003</v>
      </c>
      <c r="C23" s="129">
        <v>8081055.2910799999</v>
      </c>
      <c r="D23" s="129">
        <v>5502555.0752400002</v>
      </c>
      <c r="E23" s="129">
        <v>6388472.6373899998</v>
      </c>
      <c r="F23" s="129">
        <v>7471903.0575200003</v>
      </c>
      <c r="G23" s="129">
        <v>7471446.2817700002</v>
      </c>
      <c r="H23" s="129">
        <v>7653264.5346499998</v>
      </c>
      <c r="I23" s="129">
        <v>7431205.5407199999</v>
      </c>
      <c r="J23" s="129">
        <v>7487220.85078</v>
      </c>
      <c r="K23" s="129">
        <v>7377454.06231</v>
      </c>
      <c r="L23" s="129">
        <v>6968366.8396199998</v>
      </c>
      <c r="M23" s="102"/>
      <c r="N23" s="102"/>
      <c r="O23" s="102"/>
    </row>
    <row r="24" spans="1:15" ht="12.75" hidden="1" outlineLevel="3" x14ac:dyDescent="0.2">
      <c r="A24" s="251" t="s">
        <v>146</v>
      </c>
      <c r="B24" s="129">
        <v>10780.949119999999</v>
      </c>
      <c r="C24" s="129">
        <v>638035.69504000002</v>
      </c>
      <c r="D24" s="129">
        <v>371329.44712000003</v>
      </c>
      <c r="E24" s="129">
        <v>439765.76854999998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02"/>
      <c r="N24" s="102"/>
      <c r="O24" s="102"/>
    </row>
    <row r="25" spans="1:15" ht="12.75" hidden="1" outlineLevel="3" x14ac:dyDescent="0.2">
      <c r="A25" s="251" t="s">
        <v>183</v>
      </c>
      <c r="B25" s="129">
        <v>1718610.12515</v>
      </c>
      <c r="C25" s="129">
        <v>1677206.76621</v>
      </c>
      <c r="D25" s="129">
        <v>976115.07638999994</v>
      </c>
      <c r="E25" s="129">
        <v>1156013.8849500001</v>
      </c>
      <c r="F25" s="129">
        <v>1287604.7093199999</v>
      </c>
      <c r="G25" s="129">
        <v>1287519.3716</v>
      </c>
      <c r="H25" s="129">
        <v>1289533.1119299999</v>
      </c>
      <c r="I25" s="129">
        <v>1253946.0548700001</v>
      </c>
      <c r="J25" s="129">
        <v>1279180.3578699999</v>
      </c>
      <c r="K25" s="129">
        <v>1258852.38002</v>
      </c>
      <c r="L25" s="129">
        <v>1183200.2160199999</v>
      </c>
      <c r="M25" s="102"/>
      <c r="N25" s="102"/>
      <c r="O25" s="102"/>
    </row>
    <row r="26" spans="1:15" ht="12.75" hidden="1" outlineLevel="3" x14ac:dyDescent="0.2">
      <c r="A26" s="251" t="s">
        <v>40</v>
      </c>
      <c r="B26" s="129">
        <v>3464159.3688699999</v>
      </c>
      <c r="C26" s="129">
        <v>3380703.6556899999</v>
      </c>
      <c r="D26" s="129">
        <v>1967530.70261</v>
      </c>
      <c r="E26" s="129">
        <v>2330148.2235900001</v>
      </c>
      <c r="F26" s="129">
        <v>2595392.5512600001</v>
      </c>
      <c r="G26" s="129">
        <v>2595220.5380199999</v>
      </c>
      <c r="H26" s="129">
        <v>2599279.5839999998</v>
      </c>
      <c r="I26" s="129">
        <v>2527547.6447700001</v>
      </c>
      <c r="J26" s="129">
        <v>2578411.7970799999</v>
      </c>
      <c r="K26" s="129">
        <v>2537437.2013500002</v>
      </c>
      <c r="L26" s="129">
        <v>2384947.0299800001</v>
      </c>
      <c r="M26" s="102"/>
      <c r="N26" s="102"/>
      <c r="O26" s="102"/>
    </row>
    <row r="27" spans="1:15" ht="12.75" hidden="1" outlineLevel="3" x14ac:dyDescent="0.2">
      <c r="A27" s="251" t="s">
        <v>83</v>
      </c>
      <c r="B27" s="129">
        <v>1985038.9598399999</v>
      </c>
      <c r="C27" s="129">
        <v>1937217.0138900001</v>
      </c>
      <c r="D27" s="129">
        <v>1127438.0544799999</v>
      </c>
      <c r="E27" s="129">
        <v>1335225.81195</v>
      </c>
      <c r="F27" s="129">
        <v>1487216.60341</v>
      </c>
      <c r="G27" s="129">
        <v>1487118.03614</v>
      </c>
      <c r="H27" s="129">
        <v>1489443.9580900001</v>
      </c>
      <c r="I27" s="129">
        <v>1448339.9905900001</v>
      </c>
      <c r="J27" s="129">
        <v>1477486.26052</v>
      </c>
      <c r="K27" s="129">
        <v>1454006.9225000001</v>
      </c>
      <c r="L27" s="129">
        <v>1366626.7245400001</v>
      </c>
      <c r="M27" s="102"/>
      <c r="N27" s="102"/>
      <c r="O27" s="102"/>
    </row>
    <row r="28" spans="1:15" ht="12.75" hidden="1" outlineLevel="3" x14ac:dyDescent="0.2">
      <c r="A28" s="251" t="s">
        <v>172</v>
      </c>
      <c r="B28" s="129">
        <v>53587.658889999999</v>
      </c>
      <c r="C28" s="129">
        <v>52296.668539999999</v>
      </c>
      <c r="D28" s="129">
        <v>30436.0605</v>
      </c>
      <c r="E28" s="129">
        <v>36045.451390000002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02"/>
      <c r="N28" s="102"/>
      <c r="O28" s="102"/>
    </row>
    <row r="29" spans="1:15" ht="12.75" hidden="1" outlineLevel="3" x14ac:dyDescent="0.2">
      <c r="A29" s="251" t="s">
        <v>134</v>
      </c>
      <c r="B29" s="129">
        <v>2338476.5859699999</v>
      </c>
      <c r="C29" s="129">
        <v>2282139.9078700002</v>
      </c>
      <c r="D29" s="129">
        <v>1328179.2175700001</v>
      </c>
      <c r="E29" s="129">
        <v>1572963.73593</v>
      </c>
      <c r="F29" s="129">
        <v>1752016.5980199999</v>
      </c>
      <c r="G29" s="129">
        <v>1751900.4807599999</v>
      </c>
      <c r="H29" s="129">
        <v>1754640.5347800001</v>
      </c>
      <c r="I29" s="129">
        <v>1706217.9761000001</v>
      </c>
      <c r="J29" s="129">
        <v>1740553.7605099999</v>
      </c>
      <c r="K29" s="129">
        <v>1712893.9093200001</v>
      </c>
      <c r="L29" s="129">
        <v>1609955.6037699999</v>
      </c>
      <c r="M29" s="102"/>
      <c r="N29" s="102"/>
      <c r="O29" s="102"/>
    </row>
    <row r="30" spans="1:15" ht="25.5" outlineLevel="2" collapsed="1" x14ac:dyDescent="0.2">
      <c r="A30" s="252" t="s">
        <v>109</v>
      </c>
      <c r="B30" s="129">
        <f t="shared" ref="B30:K30" si="4">SUM(B$31:B$31)</f>
        <v>176129.18853000001</v>
      </c>
      <c r="C30" s="129">
        <f t="shared" si="4"/>
        <v>171886.02721</v>
      </c>
      <c r="D30" s="129">
        <f t="shared" si="4"/>
        <v>100035.69385</v>
      </c>
      <c r="E30" s="129">
        <f t="shared" si="4"/>
        <v>117061.96904</v>
      </c>
      <c r="F30" s="129">
        <f t="shared" si="4"/>
        <v>130387.31159</v>
      </c>
      <c r="G30" s="129">
        <f t="shared" si="4"/>
        <v>130378.66998999999</v>
      </c>
      <c r="H30" s="129">
        <f t="shared" si="4"/>
        <v>129009.30412</v>
      </c>
      <c r="I30" s="129">
        <f t="shared" si="4"/>
        <v>125449.05318</v>
      </c>
      <c r="J30" s="129">
        <f t="shared" si="4"/>
        <v>127973.57918</v>
      </c>
      <c r="K30" s="129">
        <f t="shared" si="4"/>
        <v>124404.04631000001</v>
      </c>
      <c r="L30" s="129">
        <v>116927.84381000001</v>
      </c>
      <c r="M30" s="102"/>
      <c r="N30" s="102"/>
      <c r="O30" s="102"/>
    </row>
    <row r="31" spans="1:15" ht="12.75" hidden="1" outlineLevel="3" x14ac:dyDescent="0.2">
      <c r="A31" s="251" t="s">
        <v>28</v>
      </c>
      <c r="B31" s="129">
        <v>176129.18853000001</v>
      </c>
      <c r="C31" s="129">
        <v>171886.02721</v>
      </c>
      <c r="D31" s="129">
        <v>100035.69385</v>
      </c>
      <c r="E31" s="129">
        <v>117061.96904</v>
      </c>
      <c r="F31" s="129">
        <v>130387.31159</v>
      </c>
      <c r="G31" s="129">
        <v>130378.66998999999</v>
      </c>
      <c r="H31" s="129">
        <v>129009.30412</v>
      </c>
      <c r="I31" s="129">
        <v>125449.05318</v>
      </c>
      <c r="J31" s="129">
        <v>127973.57918</v>
      </c>
      <c r="K31" s="129">
        <v>124404.04631000001</v>
      </c>
      <c r="L31" s="129">
        <v>116927.84381000001</v>
      </c>
      <c r="M31" s="102"/>
      <c r="N31" s="102"/>
      <c r="O31" s="102"/>
    </row>
    <row r="32" spans="1:15" ht="15" outlineLevel="1" x14ac:dyDescent="0.2">
      <c r="A32" s="274" t="s">
        <v>60</v>
      </c>
      <c r="B32" s="275">
        <f t="shared" ref="B32:L32" si="5">B$33+B$40+B$46+B$48+B$58</f>
        <v>30822533.54984</v>
      </c>
      <c r="C32" s="275">
        <f t="shared" si="5"/>
        <v>30372816.399250001</v>
      </c>
      <c r="D32" s="275">
        <f t="shared" si="5"/>
        <v>30336769.25756</v>
      </c>
      <c r="E32" s="275">
        <f t="shared" si="5"/>
        <v>32781903.909979999</v>
      </c>
      <c r="F32" s="275">
        <f t="shared" si="5"/>
        <v>33157639.082610004</v>
      </c>
      <c r="G32" s="275">
        <f t="shared" si="5"/>
        <v>33867877.117179997</v>
      </c>
      <c r="H32" s="275">
        <f t="shared" si="5"/>
        <v>34124580.292109996</v>
      </c>
      <c r="I32" s="275">
        <f t="shared" si="5"/>
        <v>34494423.656580001</v>
      </c>
      <c r="J32" s="275">
        <f t="shared" si="5"/>
        <v>35019060.898040004</v>
      </c>
      <c r="K32" s="275">
        <f t="shared" si="5"/>
        <v>35504892.606129996</v>
      </c>
      <c r="L32" s="275">
        <f t="shared" si="5"/>
        <v>35454404.440619998</v>
      </c>
      <c r="M32" s="102"/>
      <c r="N32" s="102"/>
      <c r="O32" s="102"/>
    </row>
    <row r="33" spans="1:15" ht="25.5" outlineLevel="2" collapsed="1" x14ac:dyDescent="0.2">
      <c r="A33" s="252" t="s">
        <v>160</v>
      </c>
      <c r="B33" s="129">
        <f t="shared" ref="B33:K33" si="6">SUM(B$34:B$39)</f>
        <v>10723233.205779999</v>
      </c>
      <c r="C33" s="129">
        <f t="shared" si="6"/>
        <v>10382091.97188</v>
      </c>
      <c r="D33" s="129">
        <f t="shared" si="6"/>
        <v>10350087.438790001</v>
      </c>
      <c r="E33" s="129">
        <f t="shared" si="6"/>
        <v>12702628.150929999</v>
      </c>
      <c r="F33" s="129">
        <f t="shared" si="6"/>
        <v>13024493.13682</v>
      </c>
      <c r="G33" s="129">
        <f t="shared" si="6"/>
        <v>12781551.811629999</v>
      </c>
      <c r="H33" s="129">
        <f t="shared" si="6"/>
        <v>12996310.161239998</v>
      </c>
      <c r="I33" s="129">
        <f t="shared" si="6"/>
        <v>13412080.92746</v>
      </c>
      <c r="J33" s="129">
        <f t="shared" si="6"/>
        <v>13910416.6198</v>
      </c>
      <c r="K33" s="129">
        <f t="shared" si="6"/>
        <v>14401098.49367</v>
      </c>
      <c r="L33" s="129">
        <v>14154603.63958</v>
      </c>
      <c r="M33" s="102"/>
      <c r="N33" s="102"/>
      <c r="O33" s="102"/>
    </row>
    <row r="34" spans="1:15" ht="12.75" hidden="1" outlineLevel="3" x14ac:dyDescent="0.2">
      <c r="A34" s="251" t="s">
        <v>20</v>
      </c>
      <c r="B34" s="129">
        <v>1658792.02128</v>
      </c>
      <c r="C34" s="129">
        <v>1538840.0054299999</v>
      </c>
      <c r="D34" s="129">
        <v>1539112.0046999999</v>
      </c>
      <c r="E34" s="129">
        <v>1476416.0174100001</v>
      </c>
      <c r="F34" s="129">
        <v>1771322.03317</v>
      </c>
      <c r="G34" s="129">
        <v>1754255.98936</v>
      </c>
      <c r="H34" s="129">
        <v>1803521.99758</v>
      </c>
      <c r="I34" s="129">
        <v>2421055.0498500001</v>
      </c>
      <c r="J34" s="129">
        <v>2490228.0084699998</v>
      </c>
      <c r="K34" s="129">
        <v>2476083.9694599998</v>
      </c>
      <c r="L34" s="129">
        <v>2415530.0381200002</v>
      </c>
      <c r="M34" s="102"/>
      <c r="N34" s="102"/>
      <c r="O34" s="102"/>
    </row>
    <row r="35" spans="1:15" ht="12.75" hidden="1" outlineLevel="3" x14ac:dyDescent="0.2">
      <c r="A35" s="251" t="s">
        <v>53</v>
      </c>
      <c r="B35" s="129">
        <v>594155.93354999996</v>
      </c>
      <c r="C35" s="129">
        <v>551369.46767000004</v>
      </c>
      <c r="D35" s="129">
        <v>541674.32024000003</v>
      </c>
      <c r="E35" s="129">
        <v>536838.95619000006</v>
      </c>
      <c r="F35" s="129">
        <v>560820.55781999999</v>
      </c>
      <c r="G35" s="129">
        <v>540156.47325000004</v>
      </c>
      <c r="H35" s="129">
        <v>570486.33241000003</v>
      </c>
      <c r="I35" s="129">
        <v>561823.96747999999</v>
      </c>
      <c r="J35" s="129">
        <v>574700.70966000005</v>
      </c>
      <c r="K35" s="129">
        <v>585379.95926999999</v>
      </c>
      <c r="L35" s="129">
        <v>571564.08366999996</v>
      </c>
      <c r="M35" s="102"/>
      <c r="N35" s="102"/>
      <c r="O35" s="102"/>
    </row>
    <row r="36" spans="1:15" ht="12.75" hidden="1" outlineLevel="3" x14ac:dyDescent="0.2">
      <c r="A36" s="251" t="s">
        <v>87</v>
      </c>
      <c r="B36" s="129">
        <v>485332.45176999999</v>
      </c>
      <c r="C36" s="129">
        <v>450236.66808999999</v>
      </c>
      <c r="D36" s="129">
        <v>447751.06348000001</v>
      </c>
      <c r="E36" s="129">
        <v>429511.84831999999</v>
      </c>
      <c r="F36" s="129">
        <v>435288.26345000003</v>
      </c>
      <c r="G36" s="129">
        <v>431094.41928999999</v>
      </c>
      <c r="H36" s="129">
        <v>487393.03785000002</v>
      </c>
      <c r="I36" s="129">
        <v>476646.21019999997</v>
      </c>
      <c r="J36" s="129">
        <v>487710.58493999997</v>
      </c>
      <c r="K36" s="129">
        <v>484940.47814000002</v>
      </c>
      <c r="L36" s="129">
        <v>473081.00455999997</v>
      </c>
      <c r="M36" s="102"/>
      <c r="N36" s="102"/>
      <c r="O36" s="102"/>
    </row>
    <row r="37" spans="1:15" ht="12.75" hidden="1" outlineLevel="3" x14ac:dyDescent="0.2">
      <c r="A37" s="251" t="s">
        <v>123</v>
      </c>
      <c r="B37" s="129">
        <v>4332608.6601799997</v>
      </c>
      <c r="C37" s="129">
        <v>4287611.2811000003</v>
      </c>
      <c r="D37" s="129">
        <v>4273587.1414000001</v>
      </c>
      <c r="E37" s="129">
        <v>4257052.3402899997</v>
      </c>
      <c r="F37" s="129">
        <v>4252248.1109699998</v>
      </c>
      <c r="G37" s="129">
        <v>4236499.1502999999</v>
      </c>
      <c r="H37" s="129">
        <v>4248642.5486199996</v>
      </c>
      <c r="I37" s="129">
        <v>4229412.1200099997</v>
      </c>
      <c r="J37" s="129">
        <v>4715741.0690900004</v>
      </c>
      <c r="K37" s="129">
        <v>5212919.2428599996</v>
      </c>
      <c r="L37" s="129">
        <v>5194594.5776300002</v>
      </c>
      <c r="M37" s="102"/>
      <c r="N37" s="102"/>
      <c r="O37" s="102"/>
    </row>
    <row r="38" spans="1:15" ht="12.75" hidden="1" outlineLevel="3" x14ac:dyDescent="0.2">
      <c r="A38" s="251" t="s">
        <v>136</v>
      </c>
      <c r="B38" s="129">
        <v>3651894.139</v>
      </c>
      <c r="C38" s="129">
        <v>3553584.54959</v>
      </c>
      <c r="D38" s="129">
        <v>3547512.9089700002</v>
      </c>
      <c r="E38" s="129">
        <v>6002358.9887199998</v>
      </c>
      <c r="F38" s="129">
        <v>6004364.17141</v>
      </c>
      <c r="G38" s="129">
        <v>5819095.7794300001</v>
      </c>
      <c r="H38" s="129">
        <v>5885598.3322799997</v>
      </c>
      <c r="I38" s="129">
        <v>5722475.6674199998</v>
      </c>
      <c r="J38" s="129">
        <v>5641368.3351400001</v>
      </c>
      <c r="K38" s="129">
        <v>5641106.9314400004</v>
      </c>
      <c r="L38" s="129">
        <v>5499166.0230999999</v>
      </c>
      <c r="M38" s="102"/>
      <c r="N38" s="102"/>
      <c r="O38" s="102"/>
    </row>
    <row r="39" spans="1:15" ht="12.75" hidden="1" outlineLevel="3" x14ac:dyDescent="0.2">
      <c r="A39" s="251" t="s">
        <v>131</v>
      </c>
      <c r="B39" s="129">
        <v>450</v>
      </c>
      <c r="C39" s="129">
        <v>450</v>
      </c>
      <c r="D39" s="129">
        <v>450</v>
      </c>
      <c r="E39" s="129">
        <v>450</v>
      </c>
      <c r="F39" s="129">
        <v>450</v>
      </c>
      <c r="G39" s="129">
        <v>450</v>
      </c>
      <c r="H39" s="129">
        <v>667.91250000000002</v>
      </c>
      <c r="I39" s="129">
        <v>667.91250000000002</v>
      </c>
      <c r="J39" s="129">
        <v>667.91250000000002</v>
      </c>
      <c r="K39" s="129">
        <v>667.91250000000002</v>
      </c>
      <c r="L39" s="129">
        <v>667.91250000000002</v>
      </c>
      <c r="M39" s="102"/>
      <c r="N39" s="102"/>
      <c r="O39" s="102"/>
    </row>
    <row r="40" spans="1:15" ht="25.5" outlineLevel="2" collapsed="1" x14ac:dyDescent="0.2">
      <c r="A40" s="252" t="s">
        <v>43</v>
      </c>
      <c r="B40" s="129">
        <f t="shared" ref="B40:K40" si="7">SUM(B$41:B$45)</f>
        <v>1038285.4149</v>
      </c>
      <c r="C40" s="129">
        <f t="shared" si="7"/>
        <v>1030528.55516</v>
      </c>
      <c r="D40" s="129">
        <f t="shared" si="7"/>
        <v>1029323.9231499999</v>
      </c>
      <c r="E40" s="129">
        <f t="shared" si="7"/>
        <v>1183845.1510399999</v>
      </c>
      <c r="F40" s="129">
        <f t="shared" si="7"/>
        <v>1195890.3822999999</v>
      </c>
      <c r="G40" s="129">
        <f t="shared" si="7"/>
        <v>1174973.7697300001</v>
      </c>
      <c r="H40" s="129">
        <f t="shared" si="7"/>
        <v>1179042.7427300001</v>
      </c>
      <c r="I40" s="129">
        <f t="shared" si="7"/>
        <v>1162294.9099300001</v>
      </c>
      <c r="J40" s="129">
        <f t="shared" si="7"/>
        <v>1158639.80424</v>
      </c>
      <c r="K40" s="129">
        <f t="shared" si="7"/>
        <v>1157709.8549800001</v>
      </c>
      <c r="L40" s="129">
        <v>1378583.21321</v>
      </c>
      <c r="M40" s="102"/>
      <c r="N40" s="102"/>
      <c r="O40" s="102"/>
    </row>
    <row r="41" spans="1:15" ht="12.75" hidden="1" outlineLevel="3" x14ac:dyDescent="0.2">
      <c r="A41" s="251" t="s">
        <v>26</v>
      </c>
      <c r="B41" s="129">
        <v>171994.64554999999</v>
      </c>
      <c r="C41" s="129">
        <v>159602.22844000001</v>
      </c>
      <c r="D41" s="129">
        <v>160388.32091000001</v>
      </c>
      <c r="E41" s="129">
        <v>319764.36086000002</v>
      </c>
      <c r="F41" s="129">
        <v>331835.32799999998</v>
      </c>
      <c r="G41" s="129">
        <v>320612.03064000001</v>
      </c>
      <c r="H41" s="129">
        <v>323500.0993</v>
      </c>
      <c r="I41" s="129">
        <v>308157.52986000001</v>
      </c>
      <c r="J41" s="129">
        <v>301404.30874000001</v>
      </c>
      <c r="K41" s="129">
        <v>298773.32964000001</v>
      </c>
      <c r="L41" s="129">
        <v>303379.3639</v>
      </c>
      <c r="M41" s="102"/>
      <c r="N41" s="102"/>
      <c r="O41" s="102"/>
    </row>
    <row r="42" spans="1:15" ht="12.75" hidden="1" outlineLevel="3" x14ac:dyDescent="0.2">
      <c r="A42" s="251" t="s">
        <v>51</v>
      </c>
      <c r="B42" s="129">
        <v>8537.9001100000005</v>
      </c>
      <c r="C42" s="129">
        <v>7920.5000300000002</v>
      </c>
      <c r="D42" s="129">
        <v>7921.90002</v>
      </c>
      <c r="E42" s="129">
        <v>7599.2000900000003</v>
      </c>
      <c r="F42" s="129">
        <v>7701.4001399999997</v>
      </c>
      <c r="G42" s="129">
        <v>7627.1999500000002</v>
      </c>
      <c r="H42" s="129">
        <v>7841.3999899999999</v>
      </c>
      <c r="I42" s="129">
        <v>7668.5001599999996</v>
      </c>
      <c r="J42" s="129">
        <v>7887.6000299999996</v>
      </c>
      <c r="K42" s="129">
        <v>7842.7999</v>
      </c>
      <c r="L42" s="129">
        <v>226251.00357</v>
      </c>
      <c r="M42" s="102"/>
      <c r="N42" s="102"/>
      <c r="O42" s="102"/>
    </row>
    <row r="43" spans="1:15" ht="12.75" hidden="1" outlineLevel="3" x14ac:dyDescent="0.2">
      <c r="A43" s="251" t="s">
        <v>116</v>
      </c>
      <c r="B43" s="129">
        <v>605855.86</v>
      </c>
      <c r="C43" s="129">
        <v>605855.86</v>
      </c>
      <c r="D43" s="129">
        <v>605855.86</v>
      </c>
      <c r="E43" s="129">
        <v>605855.86</v>
      </c>
      <c r="F43" s="129">
        <v>605855.86</v>
      </c>
      <c r="G43" s="129">
        <v>605855.86</v>
      </c>
      <c r="H43" s="129">
        <v>605855.86</v>
      </c>
      <c r="I43" s="129">
        <v>605855.86</v>
      </c>
      <c r="J43" s="129">
        <v>605855.86</v>
      </c>
      <c r="K43" s="129">
        <v>605855.86</v>
      </c>
      <c r="L43" s="129">
        <v>605855.86</v>
      </c>
      <c r="M43" s="102"/>
      <c r="N43" s="102"/>
      <c r="O43" s="102"/>
    </row>
    <row r="44" spans="1:15" ht="12.75" hidden="1" outlineLevel="3" x14ac:dyDescent="0.2">
      <c r="A44" s="251" t="s">
        <v>126</v>
      </c>
      <c r="B44" s="129">
        <v>10446.90459</v>
      </c>
      <c r="C44" s="129">
        <v>10446.90459</v>
      </c>
      <c r="D44" s="129">
        <v>10446.90459</v>
      </c>
      <c r="E44" s="129">
        <v>10446.90459</v>
      </c>
      <c r="F44" s="129">
        <v>10446.90459</v>
      </c>
      <c r="G44" s="129">
        <v>10446.90459</v>
      </c>
      <c r="H44" s="129">
        <v>10446.90459</v>
      </c>
      <c r="I44" s="129">
        <v>10446.90459</v>
      </c>
      <c r="J44" s="129">
        <v>10446.90459</v>
      </c>
      <c r="K44" s="129">
        <v>10446.90459</v>
      </c>
      <c r="L44" s="129">
        <v>10446.90459</v>
      </c>
      <c r="M44" s="102"/>
      <c r="N44" s="102"/>
      <c r="O44" s="102"/>
    </row>
    <row r="45" spans="1:15" ht="12.75" hidden="1" outlineLevel="3" x14ac:dyDescent="0.2">
      <c r="A45" s="251" t="s">
        <v>25</v>
      </c>
      <c r="B45" s="129">
        <v>241450.10464999999</v>
      </c>
      <c r="C45" s="129">
        <v>246703.06210000001</v>
      </c>
      <c r="D45" s="129">
        <v>244710.93763</v>
      </c>
      <c r="E45" s="129">
        <v>240178.82550000001</v>
      </c>
      <c r="F45" s="129">
        <v>240050.88957</v>
      </c>
      <c r="G45" s="129">
        <v>230431.77455</v>
      </c>
      <c r="H45" s="129">
        <v>231398.47885000001</v>
      </c>
      <c r="I45" s="129">
        <v>230166.11532000001</v>
      </c>
      <c r="J45" s="129">
        <v>233045.13088000001</v>
      </c>
      <c r="K45" s="129">
        <v>234790.96085</v>
      </c>
      <c r="L45" s="129">
        <v>232650.08115000001</v>
      </c>
      <c r="M45" s="102"/>
      <c r="N45" s="102"/>
      <c r="O45" s="102"/>
    </row>
    <row r="46" spans="1:15" ht="38.25" outlineLevel="2" collapsed="1" x14ac:dyDescent="0.2">
      <c r="A46" s="252" t="s">
        <v>191</v>
      </c>
      <c r="B46" s="129">
        <f t="shared" ref="B46:K46" si="8">SUM(B$47:B$47)</f>
        <v>62.362290000000002</v>
      </c>
      <c r="C46" s="129">
        <f t="shared" si="8"/>
        <v>57.852690000000003</v>
      </c>
      <c r="D46" s="129">
        <f t="shared" si="8"/>
        <v>57.862920000000003</v>
      </c>
      <c r="E46" s="129">
        <f t="shared" si="8"/>
        <v>55.505859999999998</v>
      </c>
      <c r="F46" s="129">
        <f t="shared" si="8"/>
        <v>56.25235</v>
      </c>
      <c r="G46" s="129">
        <f t="shared" si="8"/>
        <v>55.710380000000001</v>
      </c>
      <c r="H46" s="129">
        <f t="shared" si="8"/>
        <v>57.274929999999998</v>
      </c>
      <c r="I46" s="129">
        <f t="shared" si="8"/>
        <v>56.012039999999999</v>
      </c>
      <c r="J46" s="129">
        <f t="shared" si="8"/>
        <v>57.612380000000002</v>
      </c>
      <c r="K46" s="129">
        <f t="shared" si="8"/>
        <v>57.285150000000002</v>
      </c>
      <c r="L46" s="129">
        <v>55.884219999999999</v>
      </c>
      <c r="M46" s="102"/>
      <c r="N46" s="102"/>
      <c r="O46" s="102"/>
    </row>
    <row r="47" spans="1:15" ht="12.75" hidden="1" outlineLevel="3" x14ac:dyDescent="0.2">
      <c r="A47" s="251" t="s">
        <v>169</v>
      </c>
      <c r="B47" s="129">
        <v>62.362290000000002</v>
      </c>
      <c r="C47" s="129">
        <v>57.852690000000003</v>
      </c>
      <c r="D47" s="129">
        <v>57.862920000000003</v>
      </c>
      <c r="E47" s="129">
        <v>55.505859999999998</v>
      </c>
      <c r="F47" s="129">
        <v>56.25235</v>
      </c>
      <c r="G47" s="129">
        <v>55.710380000000001</v>
      </c>
      <c r="H47" s="129">
        <v>57.274929999999998</v>
      </c>
      <c r="I47" s="129">
        <v>56.012039999999999</v>
      </c>
      <c r="J47" s="129">
        <v>57.612380000000002</v>
      </c>
      <c r="K47" s="129">
        <v>57.285150000000002</v>
      </c>
      <c r="L47" s="129">
        <v>55.884219999999999</v>
      </c>
      <c r="M47" s="102"/>
      <c r="N47" s="102"/>
      <c r="O47" s="102"/>
    </row>
    <row r="48" spans="1:15" ht="25.5" outlineLevel="2" collapsed="1" x14ac:dyDescent="0.2">
      <c r="A48" s="252" t="s">
        <v>55</v>
      </c>
      <c r="B48" s="129">
        <f t="shared" ref="B48:K48" si="9">SUM(B$49:B$57)</f>
        <v>17281820.00939</v>
      </c>
      <c r="C48" s="129">
        <f t="shared" si="9"/>
        <v>17228900.0024</v>
      </c>
      <c r="D48" s="129">
        <f t="shared" si="9"/>
        <v>17229020.002070002</v>
      </c>
      <c r="E48" s="129">
        <f t="shared" si="9"/>
        <v>17201360.007679999</v>
      </c>
      <c r="F48" s="129">
        <f t="shared" si="9"/>
        <v>17210120.012359999</v>
      </c>
      <c r="G48" s="129">
        <f t="shared" si="9"/>
        <v>18203759.996029999</v>
      </c>
      <c r="H48" s="129">
        <f t="shared" si="9"/>
        <v>18222119.9991</v>
      </c>
      <c r="I48" s="129">
        <f t="shared" si="9"/>
        <v>18207300.013530001</v>
      </c>
      <c r="J48" s="129">
        <f t="shared" si="9"/>
        <v>18226080.002300002</v>
      </c>
      <c r="K48" s="129">
        <f t="shared" si="9"/>
        <v>18222239.99171</v>
      </c>
      <c r="L48" s="129">
        <v>18205800.01035</v>
      </c>
      <c r="M48" s="102"/>
      <c r="N48" s="102"/>
      <c r="O48" s="102"/>
    </row>
    <row r="49" spans="1:15" ht="12.75" hidden="1" outlineLevel="3" x14ac:dyDescent="0.2">
      <c r="A49" s="251" t="s">
        <v>36</v>
      </c>
      <c r="B49" s="129">
        <v>731820.00939000002</v>
      </c>
      <c r="C49" s="129">
        <v>678900.0024</v>
      </c>
      <c r="D49" s="129">
        <v>679020.00207000005</v>
      </c>
      <c r="E49" s="129">
        <v>651360.00768000004</v>
      </c>
      <c r="F49" s="129">
        <v>660120.01236000005</v>
      </c>
      <c r="G49" s="129">
        <v>653759.99603000004</v>
      </c>
      <c r="H49" s="129">
        <v>672119.99910000002</v>
      </c>
      <c r="I49" s="129">
        <v>657300.01353</v>
      </c>
      <c r="J49" s="129">
        <v>676080.00230000005</v>
      </c>
      <c r="K49" s="129">
        <v>672239.99170999997</v>
      </c>
      <c r="L49" s="129">
        <v>655800.01035</v>
      </c>
      <c r="M49" s="102"/>
      <c r="N49" s="102"/>
      <c r="O49" s="102"/>
    </row>
    <row r="50" spans="1:15" ht="12.75" hidden="1" outlineLevel="3" x14ac:dyDescent="0.2">
      <c r="A50" s="251" t="s">
        <v>64</v>
      </c>
      <c r="B50" s="129">
        <v>1000000</v>
      </c>
      <c r="C50" s="129">
        <v>1000000</v>
      </c>
      <c r="D50" s="129">
        <v>1000000</v>
      </c>
      <c r="E50" s="129">
        <v>1000000</v>
      </c>
      <c r="F50" s="129">
        <v>1000000</v>
      </c>
      <c r="G50" s="129">
        <v>1000000</v>
      </c>
      <c r="H50" s="129">
        <v>1000000</v>
      </c>
      <c r="I50" s="129">
        <v>1000000</v>
      </c>
      <c r="J50" s="129">
        <v>1000000</v>
      </c>
      <c r="K50" s="129">
        <v>1000000</v>
      </c>
      <c r="L50" s="129">
        <v>1000000</v>
      </c>
      <c r="M50" s="102"/>
      <c r="N50" s="102"/>
      <c r="O50" s="102"/>
    </row>
    <row r="51" spans="1:15" ht="12.75" hidden="1" outlineLevel="3" x14ac:dyDescent="0.2">
      <c r="A51" s="251" t="s">
        <v>94</v>
      </c>
      <c r="B51" s="129">
        <v>700000</v>
      </c>
      <c r="C51" s="129">
        <v>700000</v>
      </c>
      <c r="D51" s="129">
        <v>700000</v>
      </c>
      <c r="E51" s="129">
        <v>700000</v>
      </c>
      <c r="F51" s="129">
        <v>700000</v>
      </c>
      <c r="G51" s="129">
        <v>700000</v>
      </c>
      <c r="H51" s="129">
        <v>700000</v>
      </c>
      <c r="I51" s="129">
        <v>700000</v>
      </c>
      <c r="J51" s="129">
        <v>700000</v>
      </c>
      <c r="K51" s="129">
        <v>700000</v>
      </c>
      <c r="L51" s="129">
        <v>700000</v>
      </c>
      <c r="M51" s="102"/>
      <c r="N51" s="102"/>
      <c r="O51" s="102"/>
    </row>
    <row r="52" spans="1:15" ht="12.75" hidden="1" outlineLevel="3" x14ac:dyDescent="0.2">
      <c r="A52" s="251" t="s">
        <v>15</v>
      </c>
      <c r="B52" s="129">
        <v>2000000</v>
      </c>
      <c r="C52" s="129">
        <v>2000000</v>
      </c>
      <c r="D52" s="129">
        <v>2000000</v>
      </c>
      <c r="E52" s="129">
        <v>2000000</v>
      </c>
      <c r="F52" s="129">
        <v>2000000</v>
      </c>
      <c r="G52" s="129">
        <v>2000000</v>
      </c>
      <c r="H52" s="129">
        <v>2000000</v>
      </c>
      <c r="I52" s="129">
        <v>2000000</v>
      </c>
      <c r="J52" s="129">
        <v>2000000</v>
      </c>
      <c r="K52" s="129">
        <v>2000000</v>
      </c>
      <c r="L52" s="129">
        <v>2000000</v>
      </c>
      <c r="M52" s="102"/>
      <c r="N52" s="102"/>
      <c r="O52" s="102"/>
    </row>
    <row r="53" spans="1:15" ht="12.75" hidden="1" outlineLevel="3" x14ac:dyDescent="0.2">
      <c r="A53" s="251" t="s">
        <v>54</v>
      </c>
      <c r="B53" s="129">
        <v>2750000</v>
      </c>
      <c r="C53" s="129">
        <v>2750000</v>
      </c>
      <c r="D53" s="129">
        <v>2750000</v>
      </c>
      <c r="E53" s="129">
        <v>2750000</v>
      </c>
      <c r="F53" s="129">
        <v>2750000</v>
      </c>
      <c r="G53" s="129">
        <v>2750000</v>
      </c>
      <c r="H53" s="129">
        <v>2750000</v>
      </c>
      <c r="I53" s="129">
        <v>2750000</v>
      </c>
      <c r="J53" s="129">
        <v>2750000</v>
      </c>
      <c r="K53" s="129">
        <v>2750000</v>
      </c>
      <c r="L53" s="129">
        <v>2750000</v>
      </c>
      <c r="M53" s="102"/>
      <c r="N53" s="102"/>
      <c r="O53" s="102"/>
    </row>
    <row r="54" spans="1:15" ht="12.75" hidden="1" outlineLevel="3" x14ac:dyDescent="0.2">
      <c r="A54" s="251" t="s">
        <v>81</v>
      </c>
      <c r="B54" s="129">
        <v>4850000</v>
      </c>
      <c r="C54" s="129">
        <v>4850000</v>
      </c>
      <c r="D54" s="129">
        <v>4850000</v>
      </c>
      <c r="E54" s="129">
        <v>4850000</v>
      </c>
      <c r="F54" s="129">
        <v>4850000</v>
      </c>
      <c r="G54" s="129">
        <v>4850000</v>
      </c>
      <c r="H54" s="129">
        <v>4850000</v>
      </c>
      <c r="I54" s="129">
        <v>4850000</v>
      </c>
      <c r="J54" s="129">
        <v>4850000</v>
      </c>
      <c r="K54" s="129">
        <v>4850000</v>
      </c>
      <c r="L54" s="129">
        <v>4850000</v>
      </c>
      <c r="M54" s="102"/>
      <c r="N54" s="102"/>
      <c r="O54" s="102"/>
    </row>
    <row r="55" spans="1:15" ht="12.75" hidden="1" outlineLevel="3" x14ac:dyDescent="0.2">
      <c r="A55" s="251" t="s">
        <v>111</v>
      </c>
      <c r="B55" s="129">
        <v>4250000</v>
      </c>
      <c r="C55" s="129">
        <v>4250000</v>
      </c>
      <c r="D55" s="129">
        <v>4250000</v>
      </c>
      <c r="E55" s="129">
        <v>4250000</v>
      </c>
      <c r="F55" s="129">
        <v>4250000</v>
      </c>
      <c r="G55" s="129">
        <v>4250000</v>
      </c>
      <c r="H55" s="129">
        <v>4250000</v>
      </c>
      <c r="I55" s="129">
        <v>4250000</v>
      </c>
      <c r="J55" s="129">
        <v>4250000</v>
      </c>
      <c r="K55" s="129">
        <v>4250000</v>
      </c>
      <c r="L55" s="129">
        <v>4250000</v>
      </c>
      <c r="M55" s="102"/>
      <c r="N55" s="102"/>
      <c r="O55" s="102"/>
    </row>
    <row r="56" spans="1:15" ht="12.75" hidden="1" outlineLevel="3" x14ac:dyDescent="0.2">
      <c r="A56" s="251" t="s">
        <v>153</v>
      </c>
      <c r="B56" s="129">
        <v>1000000</v>
      </c>
      <c r="C56" s="129">
        <v>1000000</v>
      </c>
      <c r="D56" s="129">
        <v>1000000</v>
      </c>
      <c r="E56" s="129">
        <v>1000000</v>
      </c>
      <c r="F56" s="129">
        <v>1000000</v>
      </c>
      <c r="G56" s="129">
        <v>1000000</v>
      </c>
      <c r="H56" s="129">
        <v>1000000</v>
      </c>
      <c r="I56" s="129">
        <v>1000000</v>
      </c>
      <c r="J56" s="129">
        <v>1000000</v>
      </c>
      <c r="K56" s="129">
        <v>1000000</v>
      </c>
      <c r="L56" s="129">
        <v>1000000</v>
      </c>
      <c r="M56" s="102"/>
      <c r="N56" s="102"/>
      <c r="O56" s="102"/>
    </row>
    <row r="57" spans="1:15" ht="12.75" hidden="1" outlineLevel="3" x14ac:dyDescent="0.2">
      <c r="A57" s="251" t="s">
        <v>177</v>
      </c>
      <c r="B57" s="129">
        <v>0</v>
      </c>
      <c r="C57" s="129">
        <v>0</v>
      </c>
      <c r="D57" s="129">
        <v>0</v>
      </c>
      <c r="E57" s="129">
        <v>0</v>
      </c>
      <c r="F57" s="129">
        <v>0</v>
      </c>
      <c r="G57" s="129">
        <v>1000000</v>
      </c>
      <c r="H57" s="129">
        <v>1000000</v>
      </c>
      <c r="I57" s="129">
        <v>1000000</v>
      </c>
      <c r="J57" s="129">
        <v>1000000</v>
      </c>
      <c r="K57" s="129">
        <v>1000000</v>
      </c>
      <c r="L57" s="129">
        <v>1000000</v>
      </c>
      <c r="M57" s="102"/>
      <c r="N57" s="102"/>
      <c r="O57" s="102"/>
    </row>
    <row r="58" spans="1:15" ht="12.75" outlineLevel="2" collapsed="1" x14ac:dyDescent="0.2">
      <c r="A58" s="252" t="s">
        <v>162</v>
      </c>
      <c r="B58" s="129">
        <f t="shared" ref="B58:K58" si="10">SUM(B$59:B$59)</f>
        <v>1779132.55748</v>
      </c>
      <c r="C58" s="129">
        <f t="shared" si="10"/>
        <v>1731238.01712</v>
      </c>
      <c r="D58" s="129">
        <f t="shared" si="10"/>
        <v>1728280.0306299999</v>
      </c>
      <c r="E58" s="129">
        <f t="shared" si="10"/>
        <v>1694015.0944699999</v>
      </c>
      <c r="F58" s="129">
        <f t="shared" si="10"/>
        <v>1727079.2987800001</v>
      </c>
      <c r="G58" s="129">
        <f t="shared" si="10"/>
        <v>1707535.82941</v>
      </c>
      <c r="H58" s="129">
        <f t="shared" si="10"/>
        <v>1727050.11411</v>
      </c>
      <c r="I58" s="129">
        <f t="shared" si="10"/>
        <v>1712691.7936199999</v>
      </c>
      <c r="J58" s="129">
        <f t="shared" si="10"/>
        <v>1723866.85932</v>
      </c>
      <c r="K58" s="129">
        <f t="shared" si="10"/>
        <v>1723786.98062</v>
      </c>
      <c r="L58" s="129">
        <v>1715361.6932600001</v>
      </c>
      <c r="M58" s="102"/>
      <c r="N58" s="102"/>
      <c r="O58" s="102"/>
    </row>
    <row r="59" spans="1:15" ht="12.75" hidden="1" outlineLevel="3" x14ac:dyDescent="0.2">
      <c r="A59" s="251" t="s">
        <v>136</v>
      </c>
      <c r="B59" s="129">
        <v>1779132.55748</v>
      </c>
      <c r="C59" s="129">
        <v>1731238.01712</v>
      </c>
      <c r="D59" s="129">
        <v>1728280.0306299999</v>
      </c>
      <c r="E59" s="129">
        <v>1694015.0944699999</v>
      </c>
      <c r="F59" s="129">
        <v>1727079.2987800001</v>
      </c>
      <c r="G59" s="129">
        <v>1707535.82941</v>
      </c>
      <c r="H59" s="129">
        <v>1727050.11411</v>
      </c>
      <c r="I59" s="129">
        <v>1712691.7936199999</v>
      </c>
      <c r="J59" s="129">
        <v>1723866.85932</v>
      </c>
      <c r="K59" s="129">
        <v>1723786.98062</v>
      </c>
      <c r="L59" s="129">
        <v>1715361.6932600001</v>
      </c>
      <c r="M59" s="102"/>
      <c r="N59" s="102"/>
      <c r="O59" s="102"/>
    </row>
    <row r="60" spans="1:15" s="260" customFormat="1" ht="15" x14ac:dyDescent="0.2">
      <c r="A60" s="272" t="s">
        <v>14</v>
      </c>
      <c r="B60" s="273">
        <f t="shared" ref="B60:L60" si="11">B$61+B$78</f>
        <v>9753730.8880400006</v>
      </c>
      <c r="C60" s="273">
        <f t="shared" si="11"/>
        <v>9514666.2672300003</v>
      </c>
      <c r="D60" s="273">
        <f t="shared" si="11"/>
        <v>8693670.0995799992</v>
      </c>
      <c r="E60" s="273">
        <f t="shared" si="11"/>
        <v>10968477.351810001</v>
      </c>
      <c r="F60" s="273">
        <f t="shared" si="11"/>
        <v>11029590.239670001</v>
      </c>
      <c r="G60" s="273">
        <f t="shared" si="11"/>
        <v>10926682.912599999</v>
      </c>
      <c r="H60" s="273">
        <f t="shared" si="11"/>
        <v>10913872.481919998</v>
      </c>
      <c r="I60" s="273">
        <f t="shared" si="11"/>
        <v>10687173.298590001</v>
      </c>
      <c r="J60" s="273">
        <f t="shared" si="11"/>
        <v>12312005.90711</v>
      </c>
      <c r="K60" s="273">
        <f t="shared" si="11"/>
        <v>12176434.346720001</v>
      </c>
      <c r="L60" s="273">
        <f t="shared" si="11"/>
        <v>12044384.844319999</v>
      </c>
      <c r="M60" s="259"/>
      <c r="N60" s="259"/>
      <c r="O60" s="259"/>
    </row>
    <row r="61" spans="1:15" ht="15" outlineLevel="1" x14ac:dyDescent="0.2">
      <c r="A61" s="274" t="s">
        <v>49</v>
      </c>
      <c r="B61" s="275">
        <f t="shared" ref="B61:L61" si="12">B$62+B$72+B$76</f>
        <v>1767015.6077000001</v>
      </c>
      <c r="C61" s="275">
        <f t="shared" si="12"/>
        <v>1721555.40246</v>
      </c>
      <c r="D61" s="275">
        <f t="shared" si="12"/>
        <v>992470.48415000015</v>
      </c>
      <c r="E61" s="275">
        <f t="shared" si="12"/>
        <v>1159785.8238600001</v>
      </c>
      <c r="F61" s="275">
        <f t="shared" si="12"/>
        <v>1273582.1588400002</v>
      </c>
      <c r="G61" s="275">
        <f t="shared" si="12"/>
        <v>1273497.7504</v>
      </c>
      <c r="H61" s="275">
        <f t="shared" si="12"/>
        <v>1275489.5602299999</v>
      </c>
      <c r="I61" s="275">
        <f t="shared" si="12"/>
        <v>1209463.9297300002</v>
      </c>
      <c r="J61" s="275">
        <f t="shared" si="12"/>
        <v>1233803.0782399999</v>
      </c>
      <c r="K61" s="275">
        <f t="shared" si="12"/>
        <v>1197008.9258799998</v>
      </c>
      <c r="L61" s="275">
        <f t="shared" si="12"/>
        <v>1111573.1566099999</v>
      </c>
      <c r="M61" s="102"/>
      <c r="N61" s="102"/>
      <c r="O61" s="102"/>
    </row>
    <row r="62" spans="1:15" ht="25.5" outlineLevel="2" collapsed="1" x14ac:dyDescent="0.2">
      <c r="A62" s="252" t="s">
        <v>173</v>
      </c>
      <c r="B62" s="129">
        <f t="shared" ref="B62:K62" si="13">SUM(B$63:B$71)</f>
        <v>1367722.67545</v>
      </c>
      <c r="C62" s="129">
        <f t="shared" si="13"/>
        <v>1334772.61191</v>
      </c>
      <c r="D62" s="129">
        <f t="shared" si="13"/>
        <v>776822.33119000006</v>
      </c>
      <c r="E62" s="129">
        <f t="shared" si="13"/>
        <v>904393.53959000006</v>
      </c>
      <c r="F62" s="129">
        <f t="shared" si="13"/>
        <v>1003809.5805200002</v>
      </c>
      <c r="G62" s="129">
        <f t="shared" si="13"/>
        <v>1003743.0516400001</v>
      </c>
      <c r="H62" s="129">
        <f t="shared" si="13"/>
        <v>1005312.9525400001</v>
      </c>
      <c r="I62" s="129">
        <f t="shared" si="13"/>
        <v>961050.70500000007</v>
      </c>
      <c r="J62" s="129">
        <f t="shared" si="13"/>
        <v>980390.80703999999</v>
      </c>
      <c r="K62" s="129">
        <f t="shared" si="13"/>
        <v>947623.73266999994</v>
      </c>
      <c r="L62" s="129">
        <v>890675.20781000005</v>
      </c>
      <c r="M62" s="102"/>
      <c r="N62" s="102"/>
      <c r="O62" s="102"/>
    </row>
    <row r="63" spans="1:15" ht="12.75" hidden="1" outlineLevel="3" x14ac:dyDescent="0.2">
      <c r="A63" s="251" t="s">
        <v>104</v>
      </c>
      <c r="B63" s="129">
        <v>0.73563999999999996</v>
      </c>
      <c r="C63" s="129">
        <v>0.71792</v>
      </c>
      <c r="D63" s="129">
        <v>0.41782000000000002</v>
      </c>
      <c r="E63" s="129">
        <v>0.49482999999999999</v>
      </c>
      <c r="F63" s="129">
        <v>0.55115000000000003</v>
      </c>
      <c r="G63" s="129">
        <v>0.55112000000000005</v>
      </c>
      <c r="H63" s="129">
        <v>0.55198000000000003</v>
      </c>
      <c r="I63" s="129">
        <v>0.53673999999999999</v>
      </c>
      <c r="J63" s="129">
        <v>0.54754999999999998</v>
      </c>
      <c r="K63" s="129">
        <v>0.53883999999999999</v>
      </c>
      <c r="L63" s="129">
        <v>0.50646000000000002</v>
      </c>
      <c r="M63" s="102"/>
      <c r="N63" s="102"/>
      <c r="O63" s="102"/>
    </row>
    <row r="64" spans="1:15" ht="12.75" hidden="1" outlineLevel="3" x14ac:dyDescent="0.2">
      <c r="A64" s="251" t="s">
        <v>70</v>
      </c>
      <c r="B64" s="129">
        <v>63417.34779</v>
      </c>
      <c r="C64" s="129">
        <v>61889.548569999999</v>
      </c>
      <c r="D64" s="129">
        <v>36019.006509999999</v>
      </c>
      <c r="E64" s="129">
        <v>42657.338929999998</v>
      </c>
      <c r="F64" s="129">
        <v>47513.088909999999</v>
      </c>
      <c r="G64" s="129">
        <v>47509.939910000001</v>
      </c>
      <c r="H64" s="129">
        <v>47584.247669999997</v>
      </c>
      <c r="I64" s="129">
        <v>46271.072139999997</v>
      </c>
      <c r="J64" s="129">
        <v>47202.227229999997</v>
      </c>
      <c r="K64" s="129">
        <v>46452.117339999997</v>
      </c>
      <c r="L64" s="129">
        <v>43660.524579999998</v>
      </c>
      <c r="M64" s="102"/>
      <c r="N64" s="102"/>
      <c r="O64" s="102"/>
    </row>
    <row r="65" spans="1:15" ht="12.75" hidden="1" outlineLevel="3" x14ac:dyDescent="0.2">
      <c r="A65" s="251" t="s">
        <v>97</v>
      </c>
      <c r="B65" s="129">
        <v>190252.04337</v>
      </c>
      <c r="C65" s="129">
        <v>185668.64571000001</v>
      </c>
      <c r="D65" s="129">
        <v>108057.01953000001</v>
      </c>
      <c r="E65" s="129">
        <v>127972.01678999999</v>
      </c>
      <c r="F65" s="129">
        <v>142539.26673</v>
      </c>
      <c r="G65" s="129">
        <v>142529.81972999999</v>
      </c>
      <c r="H65" s="129">
        <v>142752.74301000001</v>
      </c>
      <c r="I65" s="129">
        <v>138813.21642000001</v>
      </c>
      <c r="J65" s="129">
        <v>141606.68169</v>
      </c>
      <c r="K65" s="129">
        <v>139356.35201999999</v>
      </c>
      <c r="L65" s="129">
        <v>130981.57374000001</v>
      </c>
      <c r="M65" s="102"/>
      <c r="N65" s="102"/>
      <c r="O65" s="102"/>
    </row>
    <row r="66" spans="1:15" ht="12.75" hidden="1" outlineLevel="3" x14ac:dyDescent="0.2">
      <c r="A66" s="251" t="s">
        <v>1</v>
      </c>
      <c r="B66" s="129">
        <v>202935.51297000001</v>
      </c>
      <c r="C66" s="129">
        <v>198046.55541</v>
      </c>
      <c r="D66" s="129">
        <v>115260.82083</v>
      </c>
      <c r="E66" s="129">
        <v>136503.48459000001</v>
      </c>
      <c r="F66" s="129">
        <v>152041.88453000001</v>
      </c>
      <c r="G66" s="129">
        <v>152031.80773</v>
      </c>
      <c r="H66" s="129">
        <v>152269.59250999999</v>
      </c>
      <c r="I66" s="129">
        <v>148067.43082000001</v>
      </c>
      <c r="J66" s="129">
        <v>151047.12708999999</v>
      </c>
      <c r="K66" s="129">
        <v>148646.77552</v>
      </c>
      <c r="L66" s="129">
        <v>139713.67864</v>
      </c>
      <c r="M66" s="102"/>
      <c r="N66" s="102"/>
      <c r="O66" s="102"/>
    </row>
    <row r="67" spans="1:15" ht="12.75" hidden="1" outlineLevel="3" x14ac:dyDescent="0.2">
      <c r="A67" s="251" t="s">
        <v>140</v>
      </c>
      <c r="B67" s="129">
        <v>304403.26938000001</v>
      </c>
      <c r="C67" s="129">
        <v>297069.83312999998</v>
      </c>
      <c r="D67" s="129">
        <v>172891.23123</v>
      </c>
      <c r="E67" s="129">
        <v>204755.22687000001</v>
      </c>
      <c r="F67" s="129">
        <v>228062.82675000001</v>
      </c>
      <c r="G67" s="129">
        <v>228047.71158</v>
      </c>
      <c r="H67" s="129">
        <v>228404.38884</v>
      </c>
      <c r="I67" s="129">
        <v>222101.14626000001</v>
      </c>
      <c r="J67" s="129">
        <v>226570.69068</v>
      </c>
      <c r="K67" s="129">
        <v>222970.16325000001</v>
      </c>
      <c r="L67" s="129">
        <v>209570.51796</v>
      </c>
      <c r="M67" s="102"/>
      <c r="N67" s="102"/>
      <c r="O67" s="102"/>
    </row>
    <row r="68" spans="1:15" ht="12.75" hidden="1" outlineLevel="3" x14ac:dyDescent="0.2">
      <c r="A68" s="251" t="s">
        <v>93</v>
      </c>
      <c r="B68" s="129">
        <v>269523.72811000003</v>
      </c>
      <c r="C68" s="129">
        <v>263030.58142</v>
      </c>
      <c r="D68" s="129">
        <v>153080.77767000001</v>
      </c>
      <c r="E68" s="129">
        <v>181293.69044999999</v>
      </c>
      <c r="F68" s="129">
        <v>201930.62784999999</v>
      </c>
      <c r="G68" s="129">
        <v>201917.24462000001</v>
      </c>
      <c r="H68" s="129">
        <v>202233.05262</v>
      </c>
      <c r="I68" s="129">
        <v>196652.05656999999</v>
      </c>
      <c r="J68" s="129">
        <v>200609.46573</v>
      </c>
      <c r="K68" s="129">
        <v>197421.49872</v>
      </c>
      <c r="L68" s="129">
        <v>185557.22944</v>
      </c>
      <c r="M68" s="102"/>
      <c r="N68" s="102"/>
      <c r="O68" s="102"/>
    </row>
    <row r="69" spans="1:15" ht="12.75" hidden="1" outlineLevel="3" x14ac:dyDescent="0.2">
      <c r="A69" s="251" t="s">
        <v>0</v>
      </c>
      <c r="B69" s="129">
        <v>263181.99333000003</v>
      </c>
      <c r="C69" s="129">
        <v>256841.62656</v>
      </c>
      <c r="D69" s="129">
        <v>149478.87701</v>
      </c>
      <c r="E69" s="129">
        <v>177027.95655</v>
      </c>
      <c r="F69" s="129">
        <v>197179.31896</v>
      </c>
      <c r="G69" s="129">
        <v>197166.25062999999</v>
      </c>
      <c r="H69" s="129">
        <v>197474.62784999999</v>
      </c>
      <c r="I69" s="129">
        <v>192024.94936</v>
      </c>
      <c r="J69" s="129">
        <v>195889.24299999999</v>
      </c>
      <c r="K69" s="129">
        <v>192776.28698</v>
      </c>
      <c r="L69" s="129">
        <v>181191.17699000001</v>
      </c>
      <c r="M69" s="102"/>
      <c r="N69" s="102"/>
      <c r="O69" s="102"/>
    </row>
    <row r="70" spans="1:15" ht="12.75" hidden="1" outlineLevel="3" x14ac:dyDescent="0.2">
      <c r="A70" s="251" t="s">
        <v>119</v>
      </c>
      <c r="B70" s="129">
        <v>27903.633020000001</v>
      </c>
      <c r="C70" s="129">
        <v>27231.401379999999</v>
      </c>
      <c r="D70" s="129">
        <v>15848.362859999999</v>
      </c>
      <c r="E70" s="129">
        <v>3171.4451800000002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02"/>
      <c r="N70" s="102"/>
      <c r="O70" s="102"/>
    </row>
    <row r="71" spans="1:15" ht="12.75" hidden="1" outlineLevel="3" x14ac:dyDescent="0.2">
      <c r="A71" s="251" t="s">
        <v>168</v>
      </c>
      <c r="B71" s="129">
        <v>46104.411840000001</v>
      </c>
      <c r="C71" s="129">
        <v>44993.701809999999</v>
      </c>
      <c r="D71" s="129">
        <v>26185.817729999999</v>
      </c>
      <c r="E71" s="129">
        <v>31011.885399999999</v>
      </c>
      <c r="F71" s="129">
        <v>34542.015639999998</v>
      </c>
      <c r="G71" s="129">
        <v>34539.726320000002</v>
      </c>
      <c r="H71" s="129">
        <v>34593.748059999998</v>
      </c>
      <c r="I71" s="129">
        <v>17120.296689999999</v>
      </c>
      <c r="J71" s="129">
        <v>17464.824069999999</v>
      </c>
      <c r="K71" s="129">
        <v>0</v>
      </c>
      <c r="L71" s="129">
        <v>0</v>
      </c>
      <c r="M71" s="102"/>
      <c r="N71" s="102"/>
      <c r="O71" s="102"/>
    </row>
    <row r="72" spans="1:15" ht="25.5" outlineLevel="2" collapsed="1" x14ac:dyDescent="0.2">
      <c r="A72" s="252" t="s">
        <v>109</v>
      </c>
      <c r="B72" s="129">
        <f t="shared" ref="B72:K72" si="14">SUM(B$73:B$75)</f>
        <v>399232.39088000002</v>
      </c>
      <c r="C72" s="129">
        <f t="shared" si="14"/>
        <v>386723.70769000001</v>
      </c>
      <c r="D72" s="129">
        <f t="shared" si="14"/>
        <v>215613.76742000002</v>
      </c>
      <c r="E72" s="129">
        <f t="shared" si="14"/>
        <v>255351.56143999999</v>
      </c>
      <c r="F72" s="129">
        <f t="shared" si="14"/>
        <v>269727.21995</v>
      </c>
      <c r="G72" s="129">
        <f t="shared" si="14"/>
        <v>269709.34340000001</v>
      </c>
      <c r="H72" s="129">
        <f t="shared" si="14"/>
        <v>270131.18139000004</v>
      </c>
      <c r="I72" s="129">
        <f t="shared" si="14"/>
        <v>248369.05205</v>
      </c>
      <c r="J72" s="129">
        <f t="shared" si="14"/>
        <v>253367.20959000001</v>
      </c>
      <c r="K72" s="129">
        <f t="shared" si="14"/>
        <v>249340.84769999998</v>
      </c>
      <c r="L72" s="129">
        <v>220856.26827999999</v>
      </c>
      <c r="M72" s="102"/>
      <c r="N72" s="102"/>
      <c r="O72" s="102"/>
    </row>
    <row r="73" spans="1:15" ht="12.75" hidden="1" outlineLevel="3" x14ac:dyDescent="0.2">
      <c r="A73" s="251" t="s">
        <v>48</v>
      </c>
      <c r="B73" s="129">
        <v>133176.43036</v>
      </c>
      <c r="C73" s="129">
        <v>129968.052</v>
      </c>
      <c r="D73" s="129">
        <v>66184.924459999995</v>
      </c>
      <c r="E73" s="129">
        <v>78382.860279999994</v>
      </c>
      <c r="F73" s="129">
        <v>74833.115030000001</v>
      </c>
      <c r="G73" s="129">
        <v>74828.155360000004</v>
      </c>
      <c r="H73" s="129">
        <v>74945.19008</v>
      </c>
      <c r="I73" s="129">
        <v>60730.782180000002</v>
      </c>
      <c r="J73" s="129">
        <v>61952.923239999996</v>
      </c>
      <c r="K73" s="129">
        <v>60968.404009999998</v>
      </c>
      <c r="L73" s="129">
        <v>45843.550810000001</v>
      </c>
      <c r="M73" s="102"/>
      <c r="N73" s="102"/>
      <c r="O73" s="102"/>
    </row>
    <row r="74" spans="1:15" ht="12.75" hidden="1" outlineLevel="3" x14ac:dyDescent="0.2">
      <c r="A74" s="251" t="s">
        <v>117</v>
      </c>
      <c r="B74" s="129">
        <v>254294.83322</v>
      </c>
      <c r="C74" s="129">
        <v>245847.71062999999</v>
      </c>
      <c r="D74" s="129">
        <v>143080.5442</v>
      </c>
      <c r="E74" s="129">
        <v>169450.40573999999</v>
      </c>
      <c r="F74" s="129">
        <v>186957.46315</v>
      </c>
      <c r="G74" s="129">
        <v>186945.07229000001</v>
      </c>
      <c r="H74" s="129">
        <v>187237.46309999999</v>
      </c>
      <c r="I74" s="129">
        <v>180335.13295999999</v>
      </c>
      <c r="J74" s="129">
        <v>183964.18174</v>
      </c>
      <c r="K74" s="129">
        <v>181040.73173</v>
      </c>
      <c r="L74" s="129">
        <v>168523.61361</v>
      </c>
      <c r="M74" s="102"/>
      <c r="N74" s="102"/>
      <c r="O74" s="102"/>
    </row>
    <row r="75" spans="1:15" ht="12.75" hidden="1" outlineLevel="3" x14ac:dyDescent="0.2">
      <c r="A75" s="251" t="s">
        <v>86</v>
      </c>
      <c r="B75" s="129">
        <v>11761.1273</v>
      </c>
      <c r="C75" s="129">
        <v>10907.94506</v>
      </c>
      <c r="D75" s="129">
        <v>6348.2987599999997</v>
      </c>
      <c r="E75" s="129">
        <v>7518.2954200000004</v>
      </c>
      <c r="F75" s="129">
        <v>7936.6417700000002</v>
      </c>
      <c r="G75" s="129">
        <v>7936.1157499999999</v>
      </c>
      <c r="H75" s="129">
        <v>7948.5282100000004</v>
      </c>
      <c r="I75" s="129">
        <v>7303.1369100000002</v>
      </c>
      <c r="J75" s="129">
        <v>7450.1046100000003</v>
      </c>
      <c r="K75" s="129">
        <v>7331.7119599999996</v>
      </c>
      <c r="L75" s="129">
        <v>6489.1038600000002</v>
      </c>
      <c r="M75" s="102"/>
      <c r="N75" s="102"/>
      <c r="O75" s="102"/>
    </row>
    <row r="76" spans="1:15" ht="12.75" outlineLevel="2" collapsed="1" x14ac:dyDescent="0.2">
      <c r="A76" s="252" t="s">
        <v>127</v>
      </c>
      <c r="B76" s="129">
        <f t="shared" ref="B76:K76" si="15">SUM(B$77:B$77)</f>
        <v>60.541370000000001</v>
      </c>
      <c r="C76" s="129">
        <f t="shared" si="15"/>
        <v>59.082859999999997</v>
      </c>
      <c r="D76" s="129">
        <f t="shared" si="15"/>
        <v>34.385539999999999</v>
      </c>
      <c r="E76" s="129">
        <f t="shared" si="15"/>
        <v>40.722830000000002</v>
      </c>
      <c r="F76" s="129">
        <f t="shared" si="15"/>
        <v>45.358370000000001</v>
      </c>
      <c r="G76" s="129">
        <f t="shared" si="15"/>
        <v>45.355359999999997</v>
      </c>
      <c r="H76" s="129">
        <f t="shared" si="15"/>
        <v>45.426299999999998</v>
      </c>
      <c r="I76" s="129">
        <f t="shared" si="15"/>
        <v>44.17268</v>
      </c>
      <c r="J76" s="129">
        <f t="shared" si="15"/>
        <v>45.061610000000002</v>
      </c>
      <c r="K76" s="129">
        <f t="shared" si="15"/>
        <v>44.345509999999997</v>
      </c>
      <c r="L76" s="129">
        <v>41.680520000000001</v>
      </c>
      <c r="M76" s="102"/>
      <c r="N76" s="102"/>
      <c r="O76" s="102"/>
    </row>
    <row r="77" spans="1:15" ht="12.75" hidden="1" outlineLevel="3" x14ac:dyDescent="0.2">
      <c r="A77" s="251" t="s">
        <v>66</v>
      </c>
      <c r="B77" s="129">
        <v>60.541370000000001</v>
      </c>
      <c r="C77" s="129">
        <v>59.082859999999997</v>
      </c>
      <c r="D77" s="129">
        <v>34.385539999999999</v>
      </c>
      <c r="E77" s="129">
        <v>40.722830000000002</v>
      </c>
      <c r="F77" s="129">
        <v>45.358370000000001</v>
      </c>
      <c r="G77" s="129">
        <v>45.355359999999997</v>
      </c>
      <c r="H77" s="129">
        <v>45.426299999999998</v>
      </c>
      <c r="I77" s="129">
        <v>44.17268</v>
      </c>
      <c r="J77" s="129">
        <v>45.061610000000002</v>
      </c>
      <c r="K77" s="129">
        <v>44.345509999999997</v>
      </c>
      <c r="L77" s="129">
        <v>41.680520000000001</v>
      </c>
      <c r="M77" s="102"/>
      <c r="N77" s="102"/>
      <c r="O77" s="102"/>
    </row>
    <row r="78" spans="1:15" ht="15" outlineLevel="1" x14ac:dyDescent="0.2">
      <c r="A78" s="274" t="s">
        <v>60</v>
      </c>
      <c r="B78" s="275">
        <f t="shared" ref="B78:L78" si="16">B$79+B$84+B$86+B$97+B$100</f>
        <v>7986715.2803400001</v>
      </c>
      <c r="C78" s="275">
        <f t="shared" si="16"/>
        <v>7793110.8647700008</v>
      </c>
      <c r="D78" s="275">
        <f t="shared" si="16"/>
        <v>7701199.6154299993</v>
      </c>
      <c r="E78" s="275">
        <f t="shared" si="16"/>
        <v>9808691.52795</v>
      </c>
      <c r="F78" s="275">
        <f t="shared" si="16"/>
        <v>9756008.0808300003</v>
      </c>
      <c r="G78" s="275">
        <f t="shared" si="16"/>
        <v>9653185.1622000001</v>
      </c>
      <c r="H78" s="275">
        <f t="shared" si="16"/>
        <v>9638382.9216899984</v>
      </c>
      <c r="I78" s="275">
        <f t="shared" si="16"/>
        <v>9477709.3688600007</v>
      </c>
      <c r="J78" s="275">
        <f t="shared" si="16"/>
        <v>11078202.82887</v>
      </c>
      <c r="K78" s="275">
        <f t="shared" si="16"/>
        <v>10979425.420840001</v>
      </c>
      <c r="L78" s="275">
        <f t="shared" si="16"/>
        <v>10932811.68771</v>
      </c>
      <c r="M78" s="102"/>
      <c r="N78" s="102"/>
      <c r="O78" s="102"/>
    </row>
    <row r="79" spans="1:15" ht="25.5" outlineLevel="2" collapsed="1" x14ac:dyDescent="0.2">
      <c r="A79" s="252" t="s">
        <v>160</v>
      </c>
      <c r="B79" s="129">
        <f t="shared" ref="B79:K79" si="17">SUM(B$80:B$83)</f>
        <v>2543705.1230600001</v>
      </c>
      <c r="C79" s="129">
        <f t="shared" si="17"/>
        <v>2388725.4934100001</v>
      </c>
      <c r="D79" s="129">
        <f t="shared" si="17"/>
        <v>2387432.9202800002</v>
      </c>
      <c r="E79" s="129">
        <f t="shared" si="17"/>
        <v>4535000.9876600001</v>
      </c>
      <c r="F79" s="129">
        <f t="shared" si="17"/>
        <v>4510285.21325</v>
      </c>
      <c r="G79" s="129">
        <f t="shared" si="17"/>
        <v>4462889.8036399996</v>
      </c>
      <c r="H79" s="129">
        <f t="shared" si="17"/>
        <v>4443650.6690499997</v>
      </c>
      <c r="I79" s="129">
        <f t="shared" si="17"/>
        <v>4310835.5777099999</v>
      </c>
      <c r="J79" s="129">
        <f t="shared" si="17"/>
        <v>5997820.9473200003</v>
      </c>
      <c r="K79" s="129">
        <f t="shared" si="17"/>
        <v>5932516.3530999999</v>
      </c>
      <c r="L79" s="129">
        <v>5920307.7121000001</v>
      </c>
      <c r="M79" s="102"/>
      <c r="N79" s="102"/>
      <c r="O79" s="102"/>
    </row>
    <row r="80" spans="1:15" ht="12.75" hidden="1" outlineLevel="3" x14ac:dyDescent="0.2">
      <c r="A80" s="251" t="s">
        <v>61</v>
      </c>
      <c r="B80" s="129">
        <v>28629.790209999999</v>
      </c>
      <c r="C80" s="129">
        <v>27425.860049999999</v>
      </c>
      <c r="D80" s="129">
        <v>27428.590049999999</v>
      </c>
      <c r="E80" s="129">
        <v>24682.405149999999</v>
      </c>
      <c r="F80" s="129">
        <v>23695.330239999999</v>
      </c>
      <c r="G80" s="129">
        <v>23571.30992</v>
      </c>
      <c r="H80" s="129">
        <v>23929.329979999999</v>
      </c>
      <c r="I80" s="129">
        <v>23640.340260000001</v>
      </c>
      <c r="J80" s="129">
        <v>24006.550039999998</v>
      </c>
      <c r="K80" s="129">
        <v>21746.889869999999</v>
      </c>
      <c r="L80" s="129">
        <v>19029.970170000001</v>
      </c>
      <c r="M80" s="102"/>
      <c r="N80" s="102"/>
      <c r="O80" s="102"/>
    </row>
    <row r="81" spans="1:15" ht="12.75" hidden="1" outlineLevel="3" x14ac:dyDescent="0.2">
      <c r="A81" s="251" t="s">
        <v>53</v>
      </c>
      <c r="B81" s="129">
        <v>88309.116989999995</v>
      </c>
      <c r="C81" s="129">
        <v>87389.924310000002</v>
      </c>
      <c r="D81" s="129">
        <v>89343.877800000002</v>
      </c>
      <c r="E81" s="129">
        <v>86685.897100000002</v>
      </c>
      <c r="F81" s="129">
        <v>88956.479070000001</v>
      </c>
      <c r="G81" s="129">
        <v>87281.690789999993</v>
      </c>
      <c r="H81" s="129">
        <v>82806.706390000007</v>
      </c>
      <c r="I81" s="129">
        <v>83519.643100000001</v>
      </c>
      <c r="J81" s="129">
        <v>85680.512749999994</v>
      </c>
      <c r="K81" s="129">
        <v>83427.441049999994</v>
      </c>
      <c r="L81" s="129">
        <v>83979.222680000006</v>
      </c>
      <c r="M81" s="102"/>
      <c r="N81" s="102"/>
      <c r="O81" s="102"/>
    </row>
    <row r="82" spans="1:15" ht="12.75" hidden="1" outlineLevel="3" x14ac:dyDescent="0.2">
      <c r="A82" s="251" t="s">
        <v>123</v>
      </c>
      <c r="B82" s="129">
        <v>368311.29566</v>
      </c>
      <c r="C82" s="129">
        <v>372198.31975999998</v>
      </c>
      <c r="D82" s="129">
        <v>372198.31975999998</v>
      </c>
      <c r="E82" s="129">
        <v>372198.31975999998</v>
      </c>
      <c r="F82" s="129">
        <v>368208.31975999998</v>
      </c>
      <c r="G82" s="129">
        <v>368208.31975999998</v>
      </c>
      <c r="H82" s="129">
        <v>368208.31975999998</v>
      </c>
      <c r="I82" s="129">
        <v>368208.31975999998</v>
      </c>
      <c r="J82" s="129">
        <v>368208.31975999998</v>
      </c>
      <c r="K82" s="129">
        <v>368208.31975999998</v>
      </c>
      <c r="L82" s="129">
        <v>384847.21477999998</v>
      </c>
      <c r="M82" s="102"/>
      <c r="N82" s="102"/>
      <c r="O82" s="102"/>
    </row>
    <row r="83" spans="1:15" ht="12.75" hidden="1" outlineLevel="3" x14ac:dyDescent="0.2">
      <c r="A83" s="251" t="s">
        <v>136</v>
      </c>
      <c r="B83" s="129">
        <v>2058454.9202000001</v>
      </c>
      <c r="C83" s="129">
        <v>1901711.3892900001</v>
      </c>
      <c r="D83" s="129">
        <v>1898462.13267</v>
      </c>
      <c r="E83" s="129">
        <v>4051434.3656500001</v>
      </c>
      <c r="F83" s="129">
        <v>4029425.0841799998</v>
      </c>
      <c r="G83" s="129">
        <v>3983828.4831699999</v>
      </c>
      <c r="H83" s="129">
        <v>3968706.3129199999</v>
      </c>
      <c r="I83" s="129">
        <v>3835467.27459</v>
      </c>
      <c r="J83" s="129">
        <v>5519925.5647700001</v>
      </c>
      <c r="K83" s="129">
        <v>5459133.70242</v>
      </c>
      <c r="L83" s="129">
        <v>5432451.3044699999</v>
      </c>
      <c r="M83" s="102"/>
      <c r="N83" s="102"/>
      <c r="O83" s="102"/>
    </row>
    <row r="84" spans="1:15" ht="25.5" outlineLevel="2" collapsed="1" x14ac:dyDescent="0.2">
      <c r="A84" s="252" t="s">
        <v>43</v>
      </c>
      <c r="B84" s="129">
        <f t="shared" ref="B84:K84" si="18">SUM(B$85:B$85)</f>
        <v>243694.63331999999</v>
      </c>
      <c r="C84" s="129">
        <f t="shared" si="18"/>
        <v>219325.16998000001</v>
      </c>
      <c r="D84" s="129">
        <f t="shared" si="18"/>
        <v>219325.16998000001</v>
      </c>
      <c r="E84" s="129">
        <f t="shared" si="18"/>
        <v>219325.16998000001</v>
      </c>
      <c r="F84" s="129">
        <f t="shared" si="18"/>
        <v>219325.16998000001</v>
      </c>
      <c r="G84" s="129">
        <f t="shared" si="18"/>
        <v>219325.16998000001</v>
      </c>
      <c r="H84" s="129">
        <f t="shared" si="18"/>
        <v>219325.16998000001</v>
      </c>
      <c r="I84" s="129">
        <f t="shared" si="18"/>
        <v>194955.70663999999</v>
      </c>
      <c r="J84" s="129">
        <f t="shared" si="18"/>
        <v>194955.70663999999</v>
      </c>
      <c r="K84" s="129">
        <f t="shared" si="18"/>
        <v>194955.70663999999</v>
      </c>
      <c r="L84" s="129">
        <v>194955.70663999999</v>
      </c>
      <c r="M84" s="102"/>
      <c r="N84" s="102"/>
      <c r="O84" s="102"/>
    </row>
    <row r="85" spans="1:15" ht="12.75" hidden="1" outlineLevel="3" x14ac:dyDescent="0.2">
      <c r="A85" s="251" t="s">
        <v>26</v>
      </c>
      <c r="B85" s="129">
        <v>243694.63331999999</v>
      </c>
      <c r="C85" s="129">
        <v>219325.16998000001</v>
      </c>
      <c r="D85" s="129">
        <v>219325.16998000001</v>
      </c>
      <c r="E85" s="129">
        <v>219325.16998000001</v>
      </c>
      <c r="F85" s="129">
        <v>219325.16998000001</v>
      </c>
      <c r="G85" s="129">
        <v>219325.16998000001</v>
      </c>
      <c r="H85" s="129">
        <v>219325.16998000001</v>
      </c>
      <c r="I85" s="129">
        <v>194955.70663999999</v>
      </c>
      <c r="J85" s="129">
        <v>194955.70663999999</v>
      </c>
      <c r="K85" s="129">
        <v>194955.70663999999</v>
      </c>
      <c r="L85" s="129">
        <v>194955.70663999999</v>
      </c>
      <c r="M85" s="102"/>
      <c r="N85" s="102"/>
      <c r="O85" s="102"/>
    </row>
    <row r="86" spans="1:15" ht="38.25" outlineLevel="2" collapsed="1" x14ac:dyDescent="0.2">
      <c r="A86" s="252" t="s">
        <v>191</v>
      </c>
      <c r="B86" s="129">
        <f t="shared" ref="B86:K86" si="19">SUM(B$87:B$96)</f>
        <v>3273319.9075199999</v>
      </c>
      <c r="C86" s="129">
        <f t="shared" si="19"/>
        <v>3262241.0463</v>
      </c>
      <c r="D86" s="129">
        <f t="shared" si="19"/>
        <v>3171818.5496499999</v>
      </c>
      <c r="E86" s="129">
        <f t="shared" si="19"/>
        <v>3134014.9136299998</v>
      </c>
      <c r="F86" s="129">
        <f t="shared" si="19"/>
        <v>3103854.3569999998</v>
      </c>
      <c r="G86" s="129">
        <f t="shared" si="19"/>
        <v>3049723.0098200003</v>
      </c>
      <c r="H86" s="129">
        <f t="shared" si="19"/>
        <v>3052865.67765</v>
      </c>
      <c r="I86" s="129">
        <f t="shared" si="19"/>
        <v>3050328.95193</v>
      </c>
      <c r="J86" s="129">
        <f t="shared" si="19"/>
        <v>2963095.8897000002</v>
      </c>
      <c r="K86" s="129">
        <f t="shared" si="19"/>
        <v>2929628.3736</v>
      </c>
      <c r="L86" s="129">
        <v>2895782.0633200002</v>
      </c>
      <c r="M86" s="102"/>
      <c r="N86" s="102"/>
      <c r="O86" s="102"/>
    </row>
    <row r="87" spans="1:15" ht="12.75" hidden="1" outlineLevel="3" x14ac:dyDescent="0.2">
      <c r="A87" s="251" t="s">
        <v>145</v>
      </c>
      <c r="B87" s="129">
        <v>91034.062160000001</v>
      </c>
      <c r="C87" s="129">
        <v>84451.127630000003</v>
      </c>
      <c r="D87" s="129">
        <v>84466.054879999996</v>
      </c>
      <c r="E87" s="129">
        <v>60768.98691</v>
      </c>
      <c r="F87" s="129">
        <v>61586.25632</v>
      </c>
      <c r="G87" s="129">
        <v>60992.895129999997</v>
      </c>
      <c r="H87" s="129">
        <v>62705.801619999998</v>
      </c>
      <c r="I87" s="129">
        <v>61323.162989999997</v>
      </c>
      <c r="J87" s="129">
        <v>63075.252280000001</v>
      </c>
      <c r="K87" s="129">
        <v>41811.330929999996</v>
      </c>
      <c r="L87" s="129">
        <v>40788.812919999997</v>
      </c>
      <c r="M87" s="102"/>
      <c r="N87" s="102"/>
      <c r="O87" s="102"/>
    </row>
    <row r="88" spans="1:15" ht="12.75" hidden="1" outlineLevel="3" x14ac:dyDescent="0.2">
      <c r="A88" s="251" t="s">
        <v>100</v>
      </c>
      <c r="B88" s="129">
        <v>151200</v>
      </c>
      <c r="C88" s="129">
        <v>151200</v>
      </c>
      <c r="D88" s="129">
        <v>151200</v>
      </c>
      <c r="E88" s="129">
        <v>151200</v>
      </c>
      <c r="F88" s="129">
        <v>126000</v>
      </c>
      <c r="G88" s="129">
        <v>126000</v>
      </c>
      <c r="H88" s="129">
        <v>126000</v>
      </c>
      <c r="I88" s="129">
        <v>126000</v>
      </c>
      <c r="J88" s="129">
        <v>126000</v>
      </c>
      <c r="K88" s="129">
        <v>126000</v>
      </c>
      <c r="L88" s="129">
        <v>100800</v>
      </c>
      <c r="M88" s="102"/>
      <c r="N88" s="102"/>
      <c r="O88" s="102"/>
    </row>
    <row r="89" spans="1:15" ht="12.75" hidden="1" outlineLevel="3" x14ac:dyDescent="0.2">
      <c r="A89" s="251" t="s">
        <v>186</v>
      </c>
      <c r="B89" s="129">
        <v>14285.716</v>
      </c>
      <c r="C89" s="129">
        <v>14285.716</v>
      </c>
      <c r="D89" s="129">
        <v>14285.716</v>
      </c>
      <c r="E89" s="129">
        <v>7142.8590000000004</v>
      </c>
      <c r="F89" s="129">
        <v>7142.8590000000004</v>
      </c>
      <c r="G89" s="129">
        <v>7142.8590000000004</v>
      </c>
      <c r="H89" s="129">
        <v>7142.8590000000004</v>
      </c>
      <c r="I89" s="129">
        <v>7142.8590000000004</v>
      </c>
      <c r="J89" s="129">
        <v>7142.8590000000004</v>
      </c>
      <c r="K89" s="129">
        <v>0</v>
      </c>
      <c r="L89" s="129">
        <v>0</v>
      </c>
      <c r="M89" s="102"/>
      <c r="N89" s="102"/>
      <c r="O89" s="102"/>
    </row>
    <row r="90" spans="1:15" ht="12.75" hidden="1" outlineLevel="3" x14ac:dyDescent="0.2">
      <c r="A90" s="251" t="s">
        <v>121</v>
      </c>
      <c r="B90" s="129">
        <v>62173.255499999999</v>
      </c>
      <c r="C90" s="129">
        <v>57677.328809999999</v>
      </c>
      <c r="D90" s="129">
        <v>57687.523630000003</v>
      </c>
      <c r="E90" s="129">
        <v>50723.812579999998</v>
      </c>
      <c r="F90" s="129">
        <v>51405.986539999998</v>
      </c>
      <c r="G90" s="129">
        <v>50910.708550000003</v>
      </c>
      <c r="H90" s="129">
        <v>52340.46989</v>
      </c>
      <c r="I90" s="129">
        <v>51186.382799999999</v>
      </c>
      <c r="J90" s="129">
        <v>52648.849979999999</v>
      </c>
      <c r="K90" s="129">
        <v>47588.114229999999</v>
      </c>
      <c r="L90" s="129">
        <v>46424.321960000001</v>
      </c>
      <c r="M90" s="102"/>
      <c r="N90" s="102"/>
      <c r="O90" s="102"/>
    </row>
    <row r="91" spans="1:15" ht="12.75" hidden="1" outlineLevel="3" x14ac:dyDescent="0.2">
      <c r="A91" s="251" t="s">
        <v>112</v>
      </c>
      <c r="B91" s="129">
        <v>146933.33600000001</v>
      </c>
      <c r="C91" s="129">
        <v>146933.33600000001</v>
      </c>
      <c r="D91" s="129">
        <v>110200.003</v>
      </c>
      <c r="E91" s="129">
        <v>110200.003</v>
      </c>
      <c r="F91" s="129">
        <v>110200.003</v>
      </c>
      <c r="G91" s="129">
        <v>73466.67</v>
      </c>
      <c r="H91" s="129">
        <v>73466.67</v>
      </c>
      <c r="I91" s="129">
        <v>73466.67</v>
      </c>
      <c r="J91" s="129">
        <v>36733.337</v>
      </c>
      <c r="K91" s="129">
        <v>36733.337</v>
      </c>
      <c r="L91" s="129">
        <v>36733.337</v>
      </c>
      <c r="M91" s="102"/>
      <c r="N91" s="102"/>
      <c r="O91" s="102"/>
    </row>
    <row r="92" spans="1:15" ht="12.75" hidden="1" outlineLevel="3" x14ac:dyDescent="0.2">
      <c r="A92" s="251" t="s">
        <v>103</v>
      </c>
      <c r="B92" s="129">
        <v>500000</v>
      </c>
      <c r="C92" s="129">
        <v>500000</v>
      </c>
      <c r="D92" s="129">
        <v>500000</v>
      </c>
      <c r="E92" s="129">
        <v>500000</v>
      </c>
      <c r="F92" s="129">
        <v>500000</v>
      </c>
      <c r="G92" s="129">
        <v>500000</v>
      </c>
      <c r="H92" s="129">
        <v>500000</v>
      </c>
      <c r="I92" s="129">
        <v>500000</v>
      </c>
      <c r="J92" s="129">
        <v>500000</v>
      </c>
      <c r="K92" s="129">
        <v>500000</v>
      </c>
      <c r="L92" s="129">
        <v>500000</v>
      </c>
      <c r="M92" s="102"/>
      <c r="N92" s="102"/>
      <c r="O92" s="102"/>
    </row>
    <row r="93" spans="1:15" ht="12.75" hidden="1" outlineLevel="3" x14ac:dyDescent="0.2">
      <c r="A93" s="251" t="s">
        <v>138</v>
      </c>
      <c r="B93" s="129">
        <v>85000</v>
      </c>
      <c r="C93" s="129">
        <v>85000</v>
      </c>
      <c r="D93" s="129">
        <v>85000</v>
      </c>
      <c r="E93" s="129">
        <v>85000</v>
      </c>
      <c r="F93" s="129">
        <v>78540</v>
      </c>
      <c r="G93" s="129">
        <v>78540</v>
      </c>
      <c r="H93" s="129">
        <v>78540</v>
      </c>
      <c r="I93" s="129">
        <v>78540</v>
      </c>
      <c r="J93" s="129">
        <v>78540</v>
      </c>
      <c r="K93" s="129">
        <v>78540</v>
      </c>
      <c r="L93" s="129">
        <v>72080</v>
      </c>
      <c r="M93" s="102"/>
      <c r="N93" s="102"/>
      <c r="O93" s="102"/>
    </row>
    <row r="94" spans="1:15" ht="12.75" hidden="1" outlineLevel="3" x14ac:dyDescent="0.2">
      <c r="A94" s="251" t="s">
        <v>115</v>
      </c>
      <c r="B94" s="129">
        <v>1552123.895</v>
      </c>
      <c r="C94" s="129">
        <v>1552123.895</v>
      </c>
      <c r="D94" s="129">
        <v>1552123.895</v>
      </c>
      <c r="E94" s="129">
        <v>1552123.895</v>
      </c>
      <c r="F94" s="129">
        <v>1552123.895</v>
      </c>
      <c r="G94" s="129">
        <v>1552123.895</v>
      </c>
      <c r="H94" s="129">
        <v>1552123.895</v>
      </c>
      <c r="I94" s="129">
        <v>1552123.895</v>
      </c>
      <c r="J94" s="129">
        <v>1552123.895</v>
      </c>
      <c r="K94" s="129">
        <v>1552123.895</v>
      </c>
      <c r="L94" s="129">
        <v>1552123.895</v>
      </c>
      <c r="M94" s="102"/>
      <c r="N94" s="102"/>
      <c r="O94" s="102"/>
    </row>
    <row r="95" spans="1:15" ht="12.75" hidden="1" outlineLevel="3" x14ac:dyDescent="0.2">
      <c r="A95" s="251" t="s">
        <v>96</v>
      </c>
      <c r="B95" s="129">
        <v>195712.5</v>
      </c>
      <c r="C95" s="129">
        <v>195712.5</v>
      </c>
      <c r="D95" s="129">
        <v>195712.5</v>
      </c>
      <c r="E95" s="129">
        <v>195712.5</v>
      </c>
      <c r="F95" s="129">
        <v>195712.5</v>
      </c>
      <c r="G95" s="129">
        <v>179403.125</v>
      </c>
      <c r="H95" s="129">
        <v>179403.125</v>
      </c>
      <c r="I95" s="129">
        <v>179403.125</v>
      </c>
      <c r="J95" s="129">
        <v>179403.125</v>
      </c>
      <c r="K95" s="129">
        <v>179403.125</v>
      </c>
      <c r="L95" s="129">
        <v>179403.125</v>
      </c>
      <c r="M95" s="102"/>
      <c r="N95" s="102"/>
      <c r="O95" s="102"/>
    </row>
    <row r="96" spans="1:15" ht="12.75" hidden="1" outlineLevel="3" x14ac:dyDescent="0.2">
      <c r="A96" s="251" t="s">
        <v>98</v>
      </c>
      <c r="B96" s="129">
        <v>474857.14286000002</v>
      </c>
      <c r="C96" s="129">
        <v>474857.14286000002</v>
      </c>
      <c r="D96" s="129">
        <v>421142.85713999998</v>
      </c>
      <c r="E96" s="129">
        <v>421142.85713999998</v>
      </c>
      <c r="F96" s="129">
        <v>421142.85713999998</v>
      </c>
      <c r="G96" s="129">
        <v>421142.85713999998</v>
      </c>
      <c r="H96" s="129">
        <v>421142.85713999998</v>
      </c>
      <c r="I96" s="129">
        <v>421142.85713999998</v>
      </c>
      <c r="J96" s="129">
        <v>367428.57144000003</v>
      </c>
      <c r="K96" s="129">
        <v>367428.57144000003</v>
      </c>
      <c r="L96" s="129">
        <v>367428.57144000003</v>
      </c>
      <c r="M96" s="102"/>
      <c r="N96" s="102"/>
      <c r="O96" s="102"/>
    </row>
    <row r="97" spans="1:15" ht="25.5" outlineLevel="2" collapsed="1" x14ac:dyDescent="0.2">
      <c r="A97" s="252" t="s">
        <v>55</v>
      </c>
      <c r="B97" s="129">
        <f t="shared" ref="B97:K97" si="20">SUM(B$98:B$99)</f>
        <v>1808000</v>
      </c>
      <c r="C97" s="129">
        <f t="shared" si="20"/>
        <v>1808000</v>
      </c>
      <c r="D97" s="129">
        <f t="shared" si="20"/>
        <v>1808000</v>
      </c>
      <c r="E97" s="129">
        <f t="shared" si="20"/>
        <v>1808000</v>
      </c>
      <c r="F97" s="129">
        <f t="shared" si="20"/>
        <v>1808000</v>
      </c>
      <c r="G97" s="129">
        <f t="shared" si="20"/>
        <v>1808000</v>
      </c>
      <c r="H97" s="129">
        <f t="shared" si="20"/>
        <v>1808000</v>
      </c>
      <c r="I97" s="129">
        <f t="shared" si="20"/>
        <v>1808000</v>
      </c>
      <c r="J97" s="129">
        <f t="shared" si="20"/>
        <v>1808000</v>
      </c>
      <c r="K97" s="129">
        <f t="shared" si="20"/>
        <v>1808000</v>
      </c>
      <c r="L97" s="129">
        <v>1808000</v>
      </c>
      <c r="M97" s="102"/>
      <c r="N97" s="102"/>
      <c r="O97" s="102"/>
    </row>
    <row r="98" spans="1:15" ht="12.75" hidden="1" outlineLevel="3" x14ac:dyDescent="0.2">
      <c r="A98" s="251" t="s">
        <v>37</v>
      </c>
      <c r="B98" s="129">
        <v>550000</v>
      </c>
      <c r="C98" s="129">
        <v>550000</v>
      </c>
      <c r="D98" s="129">
        <v>550000</v>
      </c>
      <c r="E98" s="129">
        <v>550000</v>
      </c>
      <c r="F98" s="129">
        <v>550000</v>
      </c>
      <c r="G98" s="129">
        <v>550000</v>
      </c>
      <c r="H98" s="129">
        <v>550000</v>
      </c>
      <c r="I98" s="129">
        <v>550000</v>
      </c>
      <c r="J98" s="129">
        <v>550000</v>
      </c>
      <c r="K98" s="129">
        <v>550000</v>
      </c>
      <c r="L98" s="129">
        <v>550000</v>
      </c>
      <c r="M98" s="102"/>
      <c r="N98" s="102"/>
      <c r="O98" s="102"/>
    </row>
    <row r="99" spans="1:15" ht="12.75" hidden="1" outlineLevel="3" x14ac:dyDescent="0.2">
      <c r="A99" s="251" t="s">
        <v>130</v>
      </c>
      <c r="B99" s="129">
        <v>1258000</v>
      </c>
      <c r="C99" s="129">
        <v>1258000</v>
      </c>
      <c r="D99" s="129">
        <v>1258000</v>
      </c>
      <c r="E99" s="129">
        <v>1258000</v>
      </c>
      <c r="F99" s="129">
        <v>1258000</v>
      </c>
      <c r="G99" s="129">
        <v>1258000</v>
      </c>
      <c r="H99" s="129">
        <v>1258000</v>
      </c>
      <c r="I99" s="129">
        <v>1258000</v>
      </c>
      <c r="J99" s="129">
        <v>1258000</v>
      </c>
      <c r="K99" s="129">
        <v>1258000</v>
      </c>
      <c r="L99" s="129">
        <v>1258000</v>
      </c>
      <c r="M99" s="102"/>
      <c r="N99" s="102"/>
      <c r="O99" s="102"/>
    </row>
    <row r="100" spans="1:15" ht="12.75" outlineLevel="2" collapsed="1" x14ac:dyDescent="0.2">
      <c r="A100" s="252" t="s">
        <v>162</v>
      </c>
      <c r="B100" s="129">
        <f t="shared" ref="B100:K100" si="21">SUM(B$101:B$101)</f>
        <v>117995.61644</v>
      </c>
      <c r="C100" s="129">
        <f t="shared" si="21"/>
        <v>114819.15508</v>
      </c>
      <c r="D100" s="129">
        <f t="shared" si="21"/>
        <v>114622.97552000001</v>
      </c>
      <c r="E100" s="129">
        <f t="shared" si="21"/>
        <v>112350.45668</v>
      </c>
      <c r="F100" s="129">
        <f t="shared" si="21"/>
        <v>114543.3406</v>
      </c>
      <c r="G100" s="129">
        <f t="shared" si="21"/>
        <v>113247.17876</v>
      </c>
      <c r="H100" s="129">
        <f t="shared" si="21"/>
        <v>114541.40501</v>
      </c>
      <c r="I100" s="129">
        <f t="shared" si="21"/>
        <v>113589.13258</v>
      </c>
      <c r="J100" s="129">
        <f t="shared" si="21"/>
        <v>114330.28521</v>
      </c>
      <c r="K100" s="129">
        <f t="shared" si="21"/>
        <v>114324.9875</v>
      </c>
      <c r="L100" s="129">
        <v>113766.20565</v>
      </c>
      <c r="M100" s="102"/>
      <c r="N100" s="102"/>
      <c r="O100" s="102"/>
    </row>
    <row r="101" spans="1:15" ht="12.75" hidden="1" outlineLevel="3" x14ac:dyDescent="0.2">
      <c r="A101" s="81" t="s">
        <v>136</v>
      </c>
      <c r="B101" s="129">
        <v>117995.61644</v>
      </c>
      <c r="C101" s="129">
        <v>114819.15508</v>
      </c>
      <c r="D101" s="129">
        <v>114622.97552000001</v>
      </c>
      <c r="E101" s="129">
        <v>112350.45668</v>
      </c>
      <c r="F101" s="129">
        <v>114543.3406</v>
      </c>
      <c r="G101" s="129">
        <v>113247.17876</v>
      </c>
      <c r="H101" s="129">
        <v>114541.40501</v>
      </c>
      <c r="I101" s="129">
        <v>113589.13258</v>
      </c>
      <c r="J101" s="129">
        <v>114330.28521</v>
      </c>
      <c r="K101" s="129">
        <v>114324.9875</v>
      </c>
      <c r="L101" s="129">
        <v>113766.20565</v>
      </c>
      <c r="M101" s="102"/>
      <c r="N101" s="102"/>
      <c r="O101" s="102"/>
    </row>
    <row r="102" spans="1:15" x14ac:dyDescent="0.2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102"/>
      <c r="N102" s="102"/>
      <c r="O102" s="102"/>
    </row>
    <row r="103" spans="1:15" x14ac:dyDescent="0.2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102"/>
      <c r="N103" s="102"/>
      <c r="O103" s="102"/>
    </row>
    <row r="104" spans="1:15" x14ac:dyDescent="0.2"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102"/>
      <c r="N104" s="102"/>
      <c r="O104" s="102"/>
    </row>
    <row r="105" spans="1:15" x14ac:dyDescent="0.2"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102"/>
      <c r="N105" s="102"/>
      <c r="O105" s="102"/>
    </row>
    <row r="106" spans="1:15" x14ac:dyDescent="0.2"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102"/>
      <c r="N106" s="102"/>
      <c r="O106" s="102"/>
    </row>
    <row r="107" spans="1:15" x14ac:dyDescent="0.2"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102"/>
      <c r="N107" s="102"/>
      <c r="O107" s="102"/>
    </row>
    <row r="108" spans="1:15" x14ac:dyDescent="0.2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102"/>
      <c r="N108" s="102"/>
      <c r="O108" s="102"/>
    </row>
    <row r="109" spans="1:15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02"/>
      <c r="N109" s="102"/>
      <c r="O109" s="102"/>
    </row>
    <row r="110" spans="1:15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102"/>
      <c r="N110" s="102"/>
      <c r="O110" s="102"/>
    </row>
    <row r="111" spans="1:15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102"/>
      <c r="N111" s="102"/>
      <c r="O111" s="102"/>
    </row>
    <row r="112" spans="1:15" x14ac:dyDescent="0.2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102"/>
      <c r="N112" s="102"/>
      <c r="O112" s="102"/>
    </row>
    <row r="113" spans="2:15" x14ac:dyDescent="0.2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102"/>
      <c r="N113" s="102"/>
      <c r="O113" s="102"/>
    </row>
    <row r="114" spans="2:15" x14ac:dyDescent="0.2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102"/>
      <c r="N114" s="102"/>
      <c r="O114" s="102"/>
    </row>
    <row r="115" spans="2:15" x14ac:dyDescent="0.2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102"/>
      <c r="N115" s="102"/>
      <c r="O115" s="102"/>
    </row>
    <row r="116" spans="2:15" x14ac:dyDescent="0.2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102"/>
      <c r="N116" s="102"/>
      <c r="O116" s="102"/>
    </row>
    <row r="117" spans="2:15" x14ac:dyDescent="0.2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102"/>
      <c r="N117" s="102"/>
      <c r="O117" s="102"/>
    </row>
    <row r="118" spans="2:15" x14ac:dyDescent="0.2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102"/>
      <c r="N118" s="102"/>
      <c r="O118" s="102"/>
    </row>
    <row r="119" spans="2:15" x14ac:dyDescent="0.2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102"/>
      <c r="N119" s="102"/>
      <c r="O119" s="102"/>
    </row>
    <row r="120" spans="2:15" x14ac:dyDescent="0.2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102"/>
      <c r="N120" s="102"/>
      <c r="O120" s="102"/>
    </row>
    <row r="121" spans="2:15" x14ac:dyDescent="0.2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102"/>
      <c r="N121" s="102"/>
      <c r="O121" s="102"/>
    </row>
    <row r="122" spans="2:15" x14ac:dyDescent="0.2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102"/>
      <c r="N122" s="102"/>
      <c r="O122" s="102"/>
    </row>
    <row r="123" spans="2:15" x14ac:dyDescent="0.2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102"/>
      <c r="N123" s="102"/>
      <c r="O123" s="102"/>
    </row>
    <row r="124" spans="2:15" x14ac:dyDescent="0.2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102"/>
      <c r="N124" s="102"/>
      <c r="O124" s="102"/>
    </row>
    <row r="125" spans="2:15" x14ac:dyDescent="0.2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2"/>
      <c r="N125" s="102"/>
      <c r="O125" s="102"/>
    </row>
    <row r="126" spans="2:15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102"/>
      <c r="N126" s="102"/>
      <c r="O126" s="102"/>
    </row>
    <row r="127" spans="2:15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102"/>
      <c r="N127" s="102"/>
      <c r="O127" s="102"/>
    </row>
    <row r="128" spans="2:15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102"/>
      <c r="N128" s="102"/>
      <c r="O128" s="102"/>
    </row>
    <row r="129" spans="2:15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102"/>
      <c r="N129" s="102"/>
      <c r="O129" s="102"/>
    </row>
    <row r="130" spans="2:15" x14ac:dyDescent="0.2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102"/>
      <c r="N130" s="102"/>
      <c r="O130" s="102"/>
    </row>
    <row r="131" spans="2:15" x14ac:dyDescent="0.2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102"/>
      <c r="N131" s="102"/>
      <c r="O131" s="102"/>
    </row>
    <row r="132" spans="2:15" x14ac:dyDescent="0.2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102"/>
      <c r="N132" s="102"/>
      <c r="O132" s="102"/>
    </row>
    <row r="133" spans="2:15" x14ac:dyDescent="0.2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102"/>
      <c r="N133" s="102"/>
      <c r="O133" s="102"/>
    </row>
    <row r="134" spans="2:15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102"/>
      <c r="N134" s="102"/>
      <c r="O134" s="102"/>
    </row>
    <row r="135" spans="2:15" x14ac:dyDescent="0.2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102"/>
      <c r="N135" s="102"/>
      <c r="O135" s="102"/>
    </row>
    <row r="136" spans="2:15" x14ac:dyDescent="0.2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102"/>
      <c r="N136" s="102"/>
      <c r="O136" s="102"/>
    </row>
    <row r="137" spans="2:15" x14ac:dyDescent="0.2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102"/>
      <c r="N137" s="102"/>
      <c r="O137" s="102"/>
    </row>
    <row r="138" spans="2:15" x14ac:dyDescent="0.2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102"/>
      <c r="N138" s="102"/>
      <c r="O138" s="102"/>
    </row>
    <row r="139" spans="2:15" x14ac:dyDescent="0.2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102"/>
      <c r="N139" s="102"/>
      <c r="O139" s="102"/>
    </row>
    <row r="140" spans="2:15" x14ac:dyDescent="0.2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102"/>
      <c r="N140" s="102"/>
      <c r="O140" s="102"/>
    </row>
    <row r="141" spans="2:15" x14ac:dyDescent="0.2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102"/>
      <c r="N141" s="102"/>
      <c r="O141" s="102"/>
    </row>
    <row r="142" spans="2:15" x14ac:dyDescent="0.2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102"/>
      <c r="N142" s="102"/>
      <c r="O142" s="102"/>
    </row>
    <row r="143" spans="2:15" x14ac:dyDescent="0.2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102"/>
      <c r="N143" s="102"/>
      <c r="O143" s="102"/>
    </row>
    <row r="144" spans="2:15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102"/>
      <c r="N144" s="102"/>
      <c r="O144" s="102"/>
    </row>
    <row r="145" spans="2:15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102"/>
      <c r="N145" s="102"/>
      <c r="O145" s="102"/>
    </row>
    <row r="146" spans="2:15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102"/>
      <c r="N146" s="102"/>
      <c r="O146" s="102"/>
    </row>
    <row r="147" spans="2:15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102"/>
      <c r="N147" s="102"/>
      <c r="O147" s="102"/>
    </row>
    <row r="148" spans="2:15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102"/>
      <c r="N148" s="102"/>
      <c r="O148" s="102"/>
    </row>
    <row r="149" spans="2:15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102"/>
      <c r="N149" s="102"/>
      <c r="O149" s="102"/>
    </row>
    <row r="150" spans="2:15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102"/>
      <c r="N150" s="102"/>
      <c r="O150" s="102"/>
    </row>
    <row r="151" spans="2:15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102"/>
      <c r="N151" s="102"/>
      <c r="O151" s="102"/>
    </row>
    <row r="152" spans="2:15" x14ac:dyDescent="0.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102"/>
      <c r="N152" s="102"/>
      <c r="O152" s="102"/>
    </row>
    <row r="153" spans="2:15" x14ac:dyDescent="0.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102"/>
      <c r="N153" s="102"/>
      <c r="O153" s="102"/>
    </row>
    <row r="154" spans="2:15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102"/>
      <c r="N154" s="102"/>
      <c r="O154" s="102"/>
    </row>
    <row r="155" spans="2:15" x14ac:dyDescent="0.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102"/>
      <c r="N155" s="102"/>
      <c r="O155" s="102"/>
    </row>
    <row r="156" spans="2:15" x14ac:dyDescent="0.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102"/>
      <c r="N156" s="102"/>
      <c r="O156" s="102"/>
    </row>
    <row r="157" spans="2:15" x14ac:dyDescent="0.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102"/>
      <c r="N157" s="102"/>
      <c r="O157" s="102"/>
    </row>
    <row r="158" spans="2:15" x14ac:dyDescent="0.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102"/>
      <c r="N158" s="102"/>
      <c r="O158" s="102"/>
    </row>
    <row r="159" spans="2:15" x14ac:dyDescent="0.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102"/>
      <c r="N159" s="102"/>
      <c r="O159" s="102"/>
    </row>
    <row r="160" spans="2:15" x14ac:dyDescent="0.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102"/>
      <c r="N160" s="102"/>
      <c r="O160" s="102"/>
    </row>
    <row r="161" spans="2:15" x14ac:dyDescent="0.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102"/>
      <c r="N161" s="102"/>
      <c r="O161" s="102"/>
    </row>
    <row r="162" spans="2:15" x14ac:dyDescent="0.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102"/>
      <c r="N162" s="102"/>
      <c r="O162" s="102"/>
    </row>
    <row r="163" spans="2:15" x14ac:dyDescent="0.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102"/>
      <c r="N163" s="102"/>
      <c r="O163" s="102"/>
    </row>
    <row r="164" spans="2:15" x14ac:dyDescent="0.2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102"/>
      <c r="N164" s="102"/>
      <c r="O164" s="102"/>
    </row>
    <row r="165" spans="2:15" x14ac:dyDescent="0.2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102"/>
      <c r="N165" s="102"/>
      <c r="O165" s="102"/>
    </row>
    <row r="166" spans="2:15" x14ac:dyDescent="0.2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102"/>
      <c r="N166" s="102"/>
      <c r="O166" s="102"/>
    </row>
    <row r="167" spans="2:15" x14ac:dyDescent="0.2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102"/>
      <c r="N167" s="102"/>
      <c r="O167" s="102"/>
    </row>
    <row r="168" spans="2:15" x14ac:dyDescent="0.2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102"/>
      <c r="N168" s="102"/>
      <c r="O168" s="102"/>
    </row>
    <row r="169" spans="2:15" x14ac:dyDescent="0.2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102"/>
      <c r="N169" s="102"/>
      <c r="O169" s="102"/>
    </row>
    <row r="170" spans="2:15" x14ac:dyDescent="0.2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102"/>
      <c r="N170" s="102"/>
      <c r="O170" s="102"/>
    </row>
    <row r="171" spans="2:15" x14ac:dyDescent="0.2"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102"/>
      <c r="N171" s="102"/>
      <c r="O171" s="102"/>
    </row>
    <row r="172" spans="2:15" x14ac:dyDescent="0.2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102"/>
      <c r="N172" s="102"/>
      <c r="O172" s="102"/>
    </row>
    <row r="173" spans="2:15" x14ac:dyDescent="0.2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102"/>
      <c r="N173" s="102"/>
      <c r="O173" s="102"/>
    </row>
    <row r="174" spans="2:15" x14ac:dyDescent="0.2"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102"/>
      <c r="N174" s="102"/>
      <c r="O174" s="102"/>
    </row>
    <row r="175" spans="2:15" x14ac:dyDescent="0.2"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102"/>
      <c r="N175" s="102"/>
      <c r="O175" s="102"/>
    </row>
    <row r="176" spans="2:15" x14ac:dyDescent="0.2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102"/>
      <c r="N176" s="102"/>
      <c r="O176" s="102"/>
    </row>
    <row r="177" spans="2:15" x14ac:dyDescent="0.2"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102"/>
      <c r="N177" s="102"/>
      <c r="O177" s="102"/>
    </row>
    <row r="178" spans="2:15" x14ac:dyDescent="0.2"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102"/>
      <c r="N178" s="102"/>
      <c r="O178" s="102"/>
    </row>
    <row r="179" spans="2:15" x14ac:dyDescent="0.2"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102"/>
      <c r="N179" s="102"/>
      <c r="O179" s="102"/>
    </row>
    <row r="180" spans="2:15" x14ac:dyDescent="0.2"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102"/>
      <c r="N180" s="102"/>
      <c r="O180" s="102"/>
    </row>
  </sheetData>
  <mergeCells count="1">
    <mergeCell ref="A2:L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O247"/>
  <sheetViews>
    <sheetView workbookViewId="0">
      <selection activeCell="A6" sqref="A6"/>
    </sheetView>
  </sheetViews>
  <sheetFormatPr defaultRowHeight="12.75" x14ac:dyDescent="0.2"/>
  <cols>
    <col min="1" max="1" width="52.7109375" style="169" bestFit="1" customWidth="1"/>
    <col min="2" max="12" width="15.140625" style="169" customWidth="1"/>
    <col min="13" max="16384" width="9.140625" style="169"/>
  </cols>
  <sheetData>
    <row r="2" spans="1:15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85"/>
      <c r="N2" s="185"/>
      <c r="O2" s="185"/>
    </row>
    <row r="3" spans="1:15" x14ac:dyDescent="0.2">
      <c r="A3" s="200"/>
    </row>
    <row r="4" spans="1:15" s="134" customFormat="1" x14ac:dyDescent="0.2">
      <c r="L4" s="78" t="s">
        <v>181</v>
      </c>
    </row>
    <row r="5" spans="1:15" s="142" customFormat="1" x14ac:dyDescent="0.2">
      <c r="A5" s="148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05">
        <v>42308</v>
      </c>
    </row>
    <row r="6" spans="1:15" s="158" customFormat="1" x14ac:dyDescent="0.2">
      <c r="A6" s="131" t="s">
        <v>139</v>
      </c>
      <c r="B6" s="113">
        <f t="shared" ref="B6:L6" si="0">SUM(B7:B8)</f>
        <v>1100832720.8613501</v>
      </c>
      <c r="C6" s="113">
        <f t="shared" si="0"/>
        <v>1113516523.0072999</v>
      </c>
      <c r="D6" s="113">
        <f t="shared" si="0"/>
        <v>1613588431.1352899</v>
      </c>
      <c r="E6" s="113">
        <f t="shared" si="0"/>
        <v>1524374178.5944099</v>
      </c>
      <c r="F6" s="113">
        <f t="shared" si="0"/>
        <v>1417489334.3759198</v>
      </c>
      <c r="G6" s="113">
        <f t="shared" si="0"/>
        <v>1424178583.0662999</v>
      </c>
      <c r="H6" s="113">
        <f t="shared" si="0"/>
        <v>1438222526.3503301</v>
      </c>
      <c r="I6" s="113">
        <f t="shared" si="0"/>
        <v>1469322930.4851401</v>
      </c>
      <c r="J6" s="113">
        <f t="shared" si="0"/>
        <v>1495051221.2930901</v>
      </c>
      <c r="K6" s="113">
        <f t="shared" si="0"/>
        <v>1521451942.8323801</v>
      </c>
      <c r="L6" s="113">
        <f t="shared" si="0"/>
        <v>1588217818.9628501</v>
      </c>
    </row>
    <row r="7" spans="1:15" s="244" customFormat="1" x14ac:dyDescent="0.2">
      <c r="A7" s="82" t="s">
        <v>49</v>
      </c>
      <c r="B7" s="130">
        <v>488866907.36497998</v>
      </c>
      <c r="C7" s="130">
        <v>496838454.63972998</v>
      </c>
      <c r="D7" s="130">
        <v>557535736.75777996</v>
      </c>
      <c r="E7" s="130">
        <v>525938821.21618003</v>
      </c>
      <c r="F7" s="130">
        <v>514293012.01964998</v>
      </c>
      <c r="G7" s="130">
        <v>508137384.92908001</v>
      </c>
      <c r="H7" s="130">
        <v>518528187.27076</v>
      </c>
      <c r="I7" s="130">
        <v>519007085.26848</v>
      </c>
      <c r="J7" s="130">
        <v>518460360.34511</v>
      </c>
      <c r="K7" s="130">
        <v>520758741.19682997</v>
      </c>
      <c r="L7" s="129">
        <v>525765716.56849998</v>
      </c>
    </row>
    <row r="8" spans="1:15" s="244" customFormat="1" x14ac:dyDescent="0.2">
      <c r="A8" s="82" t="s">
        <v>60</v>
      </c>
      <c r="B8" s="130">
        <v>611965813.49636996</v>
      </c>
      <c r="C8" s="130">
        <v>616678068.36757004</v>
      </c>
      <c r="D8" s="130">
        <v>1056052694.37751</v>
      </c>
      <c r="E8" s="130">
        <v>998435357.37822998</v>
      </c>
      <c r="F8" s="130">
        <v>903196322.35626996</v>
      </c>
      <c r="G8" s="130">
        <v>916041198.13722003</v>
      </c>
      <c r="H8" s="130">
        <v>919694339.07957006</v>
      </c>
      <c r="I8" s="130">
        <v>950315845.21666002</v>
      </c>
      <c r="J8" s="130">
        <v>976590860.94798005</v>
      </c>
      <c r="K8" s="130">
        <v>1000693201.63555</v>
      </c>
      <c r="L8" s="129">
        <v>1062452102.3943501</v>
      </c>
    </row>
    <row r="9" spans="1:15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</row>
    <row r="10" spans="1:15" x14ac:dyDescent="0.2">
      <c r="B10" s="185"/>
      <c r="C10" s="185"/>
      <c r="D10" s="185"/>
      <c r="E10" s="185"/>
      <c r="F10" s="185"/>
      <c r="G10" s="185"/>
      <c r="H10" s="185"/>
      <c r="I10" s="185"/>
      <c r="J10" s="185"/>
      <c r="K10" s="78"/>
      <c r="L10" s="78" t="s">
        <v>47</v>
      </c>
      <c r="M10" s="185"/>
    </row>
    <row r="11" spans="1:15" s="16" customFormat="1" x14ac:dyDescent="0.2">
      <c r="A11" s="148"/>
      <c r="B11" s="183">
        <v>42004</v>
      </c>
      <c r="C11" s="183">
        <v>42035</v>
      </c>
      <c r="D11" s="183">
        <v>42063</v>
      </c>
      <c r="E11" s="183">
        <v>42094</v>
      </c>
      <c r="F11" s="183">
        <v>42124</v>
      </c>
      <c r="G11" s="183">
        <v>42155</v>
      </c>
      <c r="H11" s="183">
        <v>42185</v>
      </c>
      <c r="I11" s="183">
        <v>42216</v>
      </c>
      <c r="J11" s="183">
        <v>42247</v>
      </c>
      <c r="K11" s="183">
        <v>42277</v>
      </c>
      <c r="L11" s="105">
        <v>42308</v>
      </c>
      <c r="M11" s="142"/>
      <c r="N11" s="142"/>
      <c r="O11" s="142"/>
    </row>
    <row r="12" spans="1:15" s="225" customFormat="1" x14ac:dyDescent="0.2">
      <c r="A12" s="131" t="s">
        <v>139</v>
      </c>
      <c r="B12" s="113">
        <f t="shared" ref="B12:L12" si="1">SUM(B13:B14)</f>
        <v>69811891.517989993</v>
      </c>
      <c r="C12" s="113">
        <f t="shared" si="1"/>
        <v>68915034.933459997</v>
      </c>
      <c r="D12" s="113">
        <f t="shared" si="1"/>
        <v>58119852.204339996</v>
      </c>
      <c r="E12" s="113">
        <f t="shared" si="1"/>
        <v>65025745.990180001</v>
      </c>
      <c r="F12" s="113">
        <f t="shared" si="1"/>
        <v>67349296.767089993</v>
      </c>
      <c r="G12" s="113">
        <f t="shared" si="1"/>
        <v>67662638.903909996</v>
      </c>
      <c r="H12" s="113">
        <f t="shared" si="1"/>
        <v>68436736.902029991</v>
      </c>
      <c r="I12" s="113">
        <f t="shared" si="1"/>
        <v>67987147.306879997</v>
      </c>
      <c r="J12" s="113">
        <f t="shared" si="1"/>
        <v>70569747.464520007</v>
      </c>
      <c r="K12" s="113">
        <f t="shared" si="1"/>
        <v>70674664.180610001</v>
      </c>
      <c r="L12" s="113">
        <f t="shared" si="1"/>
        <v>69342423.118189991</v>
      </c>
      <c r="M12" s="239"/>
    </row>
    <row r="13" spans="1:15" s="110" customFormat="1" x14ac:dyDescent="0.2">
      <c r="A13" s="199" t="s">
        <v>49</v>
      </c>
      <c r="B13" s="130">
        <v>31002642.68781</v>
      </c>
      <c r="C13" s="130">
        <v>30749107.669440001</v>
      </c>
      <c r="D13" s="130">
        <v>20081883.331349999</v>
      </c>
      <c r="E13" s="130">
        <v>22435150.552250002</v>
      </c>
      <c r="F13" s="130">
        <v>24435649.60365</v>
      </c>
      <c r="G13" s="130">
        <v>24141576.624529999</v>
      </c>
      <c r="H13" s="130">
        <v>24673773.68823</v>
      </c>
      <c r="I13" s="130">
        <v>24015014.281440001</v>
      </c>
      <c r="J13" s="130">
        <v>24472483.737610001</v>
      </c>
      <c r="K13" s="130">
        <v>24190346.153639998</v>
      </c>
      <c r="L13" s="129">
        <v>22955206.989859998</v>
      </c>
      <c r="M13" s="124"/>
    </row>
    <row r="14" spans="1:15" s="110" customFormat="1" x14ac:dyDescent="0.2">
      <c r="A14" s="199" t="s">
        <v>60</v>
      </c>
      <c r="B14" s="130">
        <v>38809248.830179997</v>
      </c>
      <c r="C14" s="130">
        <v>38165927.264020003</v>
      </c>
      <c r="D14" s="130">
        <v>38037968.872989997</v>
      </c>
      <c r="E14" s="130">
        <v>42590595.437930003</v>
      </c>
      <c r="F14" s="130">
        <v>42913647.163439997</v>
      </c>
      <c r="G14" s="130">
        <v>43521062.279380001</v>
      </c>
      <c r="H14" s="130">
        <v>43762963.213799998</v>
      </c>
      <c r="I14" s="130">
        <v>43972133.02544</v>
      </c>
      <c r="J14" s="130">
        <v>46097263.726910003</v>
      </c>
      <c r="K14" s="130">
        <v>46484318.026969999</v>
      </c>
      <c r="L14" s="129">
        <v>46387216.12833</v>
      </c>
      <c r="M14" s="124"/>
    </row>
    <row r="15" spans="1:15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</row>
    <row r="16" spans="1:15" s="147" customFormat="1" x14ac:dyDescent="0.2">
      <c r="B16" s="166"/>
      <c r="C16" s="166"/>
      <c r="D16" s="166"/>
      <c r="E16" s="166"/>
      <c r="F16" s="166"/>
      <c r="G16" s="166"/>
      <c r="H16" s="166"/>
      <c r="I16" s="166"/>
      <c r="J16" s="166"/>
      <c r="K16" s="78"/>
      <c r="L16" s="78" t="s">
        <v>41</v>
      </c>
      <c r="M16" s="166"/>
    </row>
    <row r="17" spans="1:15" s="16" customFormat="1" x14ac:dyDescent="0.2">
      <c r="A17" s="30"/>
      <c r="B17" s="183">
        <v>42004</v>
      </c>
      <c r="C17" s="183">
        <v>42035</v>
      </c>
      <c r="D17" s="183">
        <v>42063</v>
      </c>
      <c r="E17" s="183">
        <v>42094</v>
      </c>
      <c r="F17" s="183">
        <v>42124</v>
      </c>
      <c r="G17" s="183">
        <v>42155</v>
      </c>
      <c r="H17" s="183">
        <v>42185</v>
      </c>
      <c r="I17" s="183">
        <v>42216</v>
      </c>
      <c r="J17" s="183">
        <v>42247</v>
      </c>
      <c r="K17" s="183">
        <v>42277</v>
      </c>
      <c r="L17" s="183">
        <v>42308</v>
      </c>
      <c r="M17" s="142"/>
      <c r="N17" s="142"/>
      <c r="O17" s="142"/>
    </row>
    <row r="18" spans="1:15" s="225" customFormat="1" x14ac:dyDescent="0.2">
      <c r="A18" s="26" t="s">
        <v>139</v>
      </c>
      <c r="B18" s="113">
        <f t="shared" ref="B18:L18" si="2">SUM(B19:B20)</f>
        <v>1</v>
      </c>
      <c r="C18" s="113">
        <f t="shared" si="2"/>
        <v>1</v>
      </c>
      <c r="D18" s="113">
        <f t="shared" si="2"/>
        <v>1</v>
      </c>
      <c r="E18" s="113">
        <f t="shared" si="2"/>
        <v>1</v>
      </c>
      <c r="F18" s="113">
        <f t="shared" si="2"/>
        <v>1</v>
      </c>
      <c r="G18" s="113">
        <f t="shared" si="2"/>
        <v>1</v>
      </c>
      <c r="H18" s="113">
        <f t="shared" si="2"/>
        <v>1</v>
      </c>
      <c r="I18" s="113">
        <f t="shared" si="2"/>
        <v>1</v>
      </c>
      <c r="J18" s="113">
        <f t="shared" si="2"/>
        <v>1</v>
      </c>
      <c r="K18" s="113">
        <f t="shared" si="2"/>
        <v>1</v>
      </c>
      <c r="L18" s="113">
        <f t="shared" si="2"/>
        <v>1</v>
      </c>
      <c r="M18" s="239"/>
    </row>
    <row r="19" spans="1:15" s="110" customFormat="1" x14ac:dyDescent="0.2">
      <c r="A19" s="199" t="s">
        <v>49</v>
      </c>
      <c r="B19" s="203">
        <v>0.44408799999999998</v>
      </c>
      <c r="C19" s="203">
        <v>0.446189</v>
      </c>
      <c r="D19" s="203">
        <v>0.34552500000000003</v>
      </c>
      <c r="E19" s="203">
        <v>0.34501999999999999</v>
      </c>
      <c r="F19" s="203">
        <v>0.36281999999999998</v>
      </c>
      <c r="G19" s="203">
        <v>0.35679300000000003</v>
      </c>
      <c r="H19" s="203">
        <v>0.36053400000000002</v>
      </c>
      <c r="I19" s="203">
        <v>0.35322900000000002</v>
      </c>
      <c r="J19" s="203">
        <v>0.34678399999999998</v>
      </c>
      <c r="K19" s="203">
        <v>0.342277</v>
      </c>
      <c r="L19" s="202">
        <v>0.33104099999999997</v>
      </c>
      <c r="M19" s="124"/>
    </row>
    <row r="20" spans="1:15" s="110" customFormat="1" x14ac:dyDescent="0.2">
      <c r="A20" s="199" t="s">
        <v>60</v>
      </c>
      <c r="B20" s="203">
        <v>0.55591199999999996</v>
      </c>
      <c r="C20" s="203">
        <v>0.55381100000000005</v>
      </c>
      <c r="D20" s="203">
        <v>0.65447500000000003</v>
      </c>
      <c r="E20" s="203">
        <v>0.65498000000000001</v>
      </c>
      <c r="F20" s="203">
        <v>0.63717999999999997</v>
      </c>
      <c r="G20" s="203">
        <v>0.64320699999999997</v>
      </c>
      <c r="H20" s="203">
        <v>0.63946599999999998</v>
      </c>
      <c r="I20" s="203">
        <v>0.64677099999999998</v>
      </c>
      <c r="J20" s="203">
        <v>0.65321600000000002</v>
      </c>
      <c r="K20" s="203">
        <v>0.65772299999999995</v>
      </c>
      <c r="L20" s="202">
        <v>0.66895899999999997</v>
      </c>
      <c r="M20" s="124"/>
    </row>
    <row r="21" spans="1:15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</row>
    <row r="22" spans="1:15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</row>
    <row r="23" spans="1:15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5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15" s="147" customFormat="1" x14ac:dyDescent="0.2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</row>
    <row r="26" spans="1:15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5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15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5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15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5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15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2:13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</row>
    <row r="34" spans="2:13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</row>
    <row r="35" spans="2:13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</row>
    <row r="36" spans="2:13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</row>
    <row r="37" spans="2:13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</row>
    <row r="38" spans="2:13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</row>
    <row r="39" spans="2:13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</row>
    <row r="40" spans="2:13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</row>
    <row r="41" spans="2:13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</row>
    <row r="42" spans="2:13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</row>
    <row r="43" spans="2:13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</row>
    <row r="44" spans="2:13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</row>
    <row r="45" spans="2:13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</row>
    <row r="46" spans="2:13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</row>
    <row r="47" spans="2:13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</row>
    <row r="48" spans="2:13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</row>
    <row r="49" spans="2:13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</row>
    <row r="50" spans="2:13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</row>
    <row r="51" spans="2:13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</row>
    <row r="52" spans="2:13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</row>
    <row r="53" spans="2:13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</row>
    <row r="54" spans="2:13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</row>
    <row r="55" spans="2:13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</row>
    <row r="56" spans="2:13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</row>
    <row r="57" spans="2:13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</row>
    <row r="58" spans="2:13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</row>
    <row r="59" spans="2:13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</row>
    <row r="60" spans="2:13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</row>
    <row r="61" spans="2:13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</row>
    <row r="62" spans="2:13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</row>
    <row r="63" spans="2:13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</row>
    <row r="64" spans="2:13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</row>
    <row r="65" spans="2:13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</row>
    <row r="66" spans="2:13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</row>
    <row r="67" spans="2:13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</row>
    <row r="68" spans="2:13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</row>
    <row r="69" spans="2:13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</row>
    <row r="70" spans="2:13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</row>
    <row r="71" spans="2:13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</row>
    <row r="72" spans="2:13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</row>
    <row r="73" spans="2:13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</row>
    <row r="74" spans="2:13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</row>
    <row r="75" spans="2:13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</row>
    <row r="76" spans="2:13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</row>
    <row r="77" spans="2:13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</row>
    <row r="78" spans="2:13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</row>
    <row r="79" spans="2:13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</row>
    <row r="80" spans="2:13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</row>
    <row r="81" spans="2:13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</row>
    <row r="82" spans="2:13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</row>
    <row r="83" spans="2:13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</row>
    <row r="84" spans="2:13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</row>
    <row r="85" spans="2:13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</row>
    <row r="86" spans="2:13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</row>
    <row r="87" spans="2:13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</row>
    <row r="88" spans="2:13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</row>
    <row r="89" spans="2:13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</row>
    <row r="90" spans="2:13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</row>
    <row r="91" spans="2:13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</row>
    <row r="92" spans="2:13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</row>
    <row r="93" spans="2:13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</row>
    <row r="94" spans="2:13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</row>
    <row r="95" spans="2:13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</row>
    <row r="96" spans="2:13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</row>
    <row r="97" spans="2:13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</row>
    <row r="98" spans="2:13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</row>
    <row r="99" spans="2:13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</row>
    <row r="100" spans="2:13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</row>
    <row r="101" spans="2:13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</row>
    <row r="102" spans="2:13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</row>
    <row r="103" spans="2:13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</row>
    <row r="104" spans="2:13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</row>
    <row r="105" spans="2:13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</row>
    <row r="106" spans="2:13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</row>
    <row r="107" spans="2:13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</row>
    <row r="108" spans="2:13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</row>
    <row r="109" spans="2:13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</row>
    <row r="110" spans="2:13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</row>
    <row r="111" spans="2:13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</row>
    <row r="112" spans="2:13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</row>
    <row r="113" spans="2:13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</row>
    <row r="114" spans="2:13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</row>
    <row r="115" spans="2:13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</row>
    <row r="116" spans="2:13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</row>
    <row r="117" spans="2:13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</row>
    <row r="118" spans="2:13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</row>
    <row r="119" spans="2:13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</row>
    <row r="120" spans="2:13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</row>
    <row r="121" spans="2:13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</row>
    <row r="122" spans="2:13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</row>
    <row r="123" spans="2:13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</row>
    <row r="124" spans="2:13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</row>
    <row r="125" spans="2:13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</row>
    <row r="126" spans="2:13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</row>
    <row r="127" spans="2:13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</row>
    <row r="128" spans="2:13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</row>
    <row r="129" spans="2:13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</row>
    <row r="130" spans="2:13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</row>
    <row r="131" spans="2:13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</row>
    <row r="132" spans="2:13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</row>
    <row r="133" spans="2:13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</row>
    <row r="134" spans="2:13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</row>
    <row r="135" spans="2:13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</row>
    <row r="136" spans="2:13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</row>
    <row r="137" spans="2:13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</row>
    <row r="138" spans="2:13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</row>
    <row r="139" spans="2:13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</row>
    <row r="140" spans="2:13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</row>
    <row r="141" spans="2:13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</row>
    <row r="142" spans="2:13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</row>
    <row r="143" spans="2:13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</row>
    <row r="144" spans="2:13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</row>
    <row r="145" spans="2:13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</row>
    <row r="146" spans="2:13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</row>
    <row r="147" spans="2:13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</row>
    <row r="148" spans="2:13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</row>
    <row r="149" spans="2:13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</row>
    <row r="150" spans="2:13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</row>
    <row r="151" spans="2:13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</row>
    <row r="152" spans="2:13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</row>
    <row r="153" spans="2:13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</row>
    <row r="154" spans="2:13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</row>
    <row r="155" spans="2:13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</row>
    <row r="156" spans="2:13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</row>
    <row r="157" spans="2:13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</row>
    <row r="158" spans="2:13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</row>
    <row r="159" spans="2:13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</row>
    <row r="160" spans="2:13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</row>
    <row r="161" spans="2:13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</row>
    <row r="162" spans="2:13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</row>
    <row r="163" spans="2:13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</row>
    <row r="164" spans="2:13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</row>
    <row r="165" spans="2:13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</row>
    <row r="166" spans="2:13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</row>
    <row r="167" spans="2:13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</row>
    <row r="168" spans="2:13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</row>
    <row r="169" spans="2:13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</row>
    <row r="170" spans="2:13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</row>
    <row r="171" spans="2:13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</row>
    <row r="172" spans="2:13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</row>
    <row r="173" spans="2:13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</row>
    <row r="174" spans="2:13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</row>
    <row r="175" spans="2:13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</row>
    <row r="176" spans="2:13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</row>
    <row r="177" spans="2:13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</row>
    <row r="178" spans="2:13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</row>
    <row r="179" spans="2:13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</row>
    <row r="180" spans="2:13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</row>
    <row r="181" spans="2:13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</row>
    <row r="182" spans="2:13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</row>
    <row r="183" spans="2:13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</row>
    <row r="184" spans="2:13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</row>
    <row r="185" spans="2:13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</row>
    <row r="186" spans="2:13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</row>
    <row r="187" spans="2:13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</row>
    <row r="188" spans="2:13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</row>
    <row r="189" spans="2:13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</row>
    <row r="190" spans="2:13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</row>
    <row r="191" spans="2:13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</row>
    <row r="192" spans="2:13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</row>
    <row r="193" spans="2:13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</row>
    <row r="194" spans="2:13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</row>
    <row r="195" spans="2:13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</row>
    <row r="196" spans="2:13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</row>
    <row r="197" spans="2:13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</row>
    <row r="198" spans="2:13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</row>
    <row r="199" spans="2:13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</row>
    <row r="200" spans="2:13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</row>
    <row r="201" spans="2:13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</row>
    <row r="202" spans="2:13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</row>
    <row r="203" spans="2:13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</row>
    <row r="204" spans="2:13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</row>
    <row r="205" spans="2:13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</row>
    <row r="206" spans="2:13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</row>
    <row r="207" spans="2:13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</row>
    <row r="208" spans="2:13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</row>
    <row r="209" spans="2:13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</row>
    <row r="210" spans="2:13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</row>
    <row r="211" spans="2:13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</row>
    <row r="212" spans="2:13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</row>
    <row r="213" spans="2:13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</row>
    <row r="214" spans="2:13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</row>
    <row r="215" spans="2:13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</row>
    <row r="216" spans="2:13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</row>
    <row r="217" spans="2:13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</row>
    <row r="218" spans="2:13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</row>
    <row r="219" spans="2:13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</row>
    <row r="220" spans="2:13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</row>
    <row r="221" spans="2:13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</row>
    <row r="222" spans="2:13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</row>
    <row r="223" spans="2:13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</row>
    <row r="224" spans="2:13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</row>
    <row r="225" spans="2:13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</row>
    <row r="226" spans="2:13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</row>
    <row r="227" spans="2:13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</row>
    <row r="228" spans="2:13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</row>
    <row r="229" spans="2:13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</row>
    <row r="230" spans="2:13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</row>
    <row r="231" spans="2:13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</row>
    <row r="232" spans="2:13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</row>
    <row r="233" spans="2:13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</row>
    <row r="234" spans="2:13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</row>
    <row r="235" spans="2:13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</row>
    <row r="236" spans="2:13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</row>
    <row r="237" spans="2:13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</row>
    <row r="238" spans="2:13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</row>
    <row r="239" spans="2:13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</row>
    <row r="240" spans="2:13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</row>
    <row r="241" spans="2:13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</row>
    <row r="242" spans="2:13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</row>
    <row r="243" spans="2:13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</row>
    <row r="244" spans="2:13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</row>
    <row r="245" spans="2:13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</row>
    <row r="246" spans="2:13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</row>
    <row r="247" spans="2:13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M20"/>
  <sheetViews>
    <sheetView workbookViewId="0">
      <selection activeCell="A5" sqref="A5"/>
    </sheetView>
  </sheetViews>
  <sheetFormatPr defaultRowHeight="12.75" x14ac:dyDescent="0.2"/>
  <cols>
    <col min="1" max="1" width="52.7109375" style="169" bestFit="1" customWidth="1"/>
    <col min="2" max="12" width="10.140625" style="169" bestFit="1" customWidth="1"/>
    <col min="13" max="16384" width="9.140625" style="169"/>
  </cols>
  <sheetData>
    <row r="2" spans="1:13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3" x14ac:dyDescent="0.2">
      <c r="L4" s="78" t="s">
        <v>91</v>
      </c>
    </row>
    <row r="5" spans="1:13" x14ac:dyDescent="0.2">
      <c r="A5" s="206"/>
      <c r="B5" s="112">
        <f>MT_ALL!B5</f>
        <v>42004</v>
      </c>
      <c r="C5" s="112">
        <f>MT_ALL!C5</f>
        <v>42035</v>
      </c>
      <c r="D5" s="112">
        <f>MT_ALL!D5</f>
        <v>42063</v>
      </c>
      <c r="E5" s="112">
        <f>MT_ALL!E5</f>
        <v>42094</v>
      </c>
      <c r="F5" s="112">
        <f>MT_ALL!F5</f>
        <v>42124</v>
      </c>
      <c r="G5" s="112">
        <f>MT_ALL!G5</f>
        <v>42155</v>
      </c>
      <c r="H5" s="112">
        <f>MT_ALL!H5</f>
        <v>42185</v>
      </c>
      <c r="I5" s="112">
        <f>MT_ALL!I5</f>
        <v>42216</v>
      </c>
      <c r="J5" s="112">
        <f>MT_ALL!J5</f>
        <v>42247</v>
      </c>
      <c r="K5" s="112">
        <f>MT_ALL!K5</f>
        <v>42277</v>
      </c>
      <c r="L5" s="112">
        <f>MT_ALL!L5</f>
        <v>42308</v>
      </c>
      <c r="M5" s="114"/>
    </row>
    <row r="6" spans="1:13" x14ac:dyDescent="0.2">
      <c r="A6" s="7" t="str">
        <f>MT_ALL!A6</f>
        <v>Загальна сума державного та гарантованого державою боргу</v>
      </c>
      <c r="B6" s="49">
        <f t="shared" ref="B6:L6" si="0">SUM(B7:B8)</f>
        <v>1100.83272086135</v>
      </c>
      <c r="C6" s="49">
        <f t="shared" si="0"/>
        <v>1113.5165230073001</v>
      </c>
      <c r="D6" s="49">
        <f t="shared" si="0"/>
        <v>1613.5884311352897</v>
      </c>
      <c r="E6" s="49">
        <f t="shared" si="0"/>
        <v>1524.3741785944098</v>
      </c>
      <c r="F6" s="49">
        <f t="shared" si="0"/>
        <v>1417.48933437592</v>
      </c>
      <c r="G6" s="49">
        <f t="shared" si="0"/>
        <v>1424.1785830663</v>
      </c>
      <c r="H6" s="49">
        <f t="shared" si="0"/>
        <v>1438.2225263503301</v>
      </c>
      <c r="I6" s="49">
        <f t="shared" si="0"/>
        <v>1469.32293048514</v>
      </c>
      <c r="J6" s="49">
        <f t="shared" si="0"/>
        <v>1495.0512212930898</v>
      </c>
      <c r="K6" s="49">
        <f t="shared" si="0"/>
        <v>1521.4519428323802</v>
      </c>
      <c r="L6" s="49">
        <f t="shared" si="0"/>
        <v>1588.2178189628501</v>
      </c>
    </row>
    <row r="7" spans="1:13" x14ac:dyDescent="0.2">
      <c r="A7" s="84" t="str">
        <f>MT_ALL!A7</f>
        <v>Внутрішній борг</v>
      </c>
      <c r="B7" s="226">
        <f>MT_ALL!B7/1000000</f>
        <v>488.86690736497997</v>
      </c>
      <c r="C7" s="226">
        <f>MT_ALL!C7/1000000</f>
        <v>496.83845463973</v>
      </c>
      <c r="D7" s="226">
        <f>MT_ALL!D7/1000000</f>
        <v>557.53573675778</v>
      </c>
      <c r="E7" s="226">
        <f>MT_ALL!E7/1000000</f>
        <v>525.93882121618003</v>
      </c>
      <c r="F7" s="226">
        <f>MT_ALL!F7/1000000</f>
        <v>514.29301201964995</v>
      </c>
      <c r="G7" s="226">
        <f>MT_ALL!G7/1000000</f>
        <v>508.13738492907999</v>
      </c>
      <c r="H7" s="226">
        <f>MT_ALL!H7/1000000</f>
        <v>518.52818727075999</v>
      </c>
      <c r="I7" s="226">
        <f>MT_ALL!I7/1000000</f>
        <v>519.00708526847995</v>
      </c>
      <c r="J7" s="226">
        <f>MT_ALL!J7/1000000</f>
        <v>518.46036034510996</v>
      </c>
      <c r="K7" s="226">
        <f>MT_ALL!K7/1000000</f>
        <v>520.75874119682999</v>
      </c>
      <c r="L7" s="226">
        <f>MT_ALL!L7/1000000</f>
        <v>525.76571656850001</v>
      </c>
    </row>
    <row r="8" spans="1:13" x14ac:dyDescent="0.2">
      <c r="A8" s="84" t="str">
        <f>MT_ALL!A8</f>
        <v>Зовнішній борг</v>
      </c>
      <c r="B8" s="226">
        <f>MT_ALL!B8/1000000</f>
        <v>611.96581349636995</v>
      </c>
      <c r="C8" s="226">
        <f>MT_ALL!C8/1000000</f>
        <v>616.67806836757006</v>
      </c>
      <c r="D8" s="226">
        <f>MT_ALL!D8/1000000</f>
        <v>1056.0526943775099</v>
      </c>
      <c r="E8" s="226">
        <f>MT_ALL!E8/1000000</f>
        <v>998.43535737822992</v>
      </c>
      <c r="F8" s="226">
        <f>MT_ALL!F8/1000000</f>
        <v>903.19632235627</v>
      </c>
      <c r="G8" s="226">
        <f>MT_ALL!G8/1000000</f>
        <v>916.04119813722002</v>
      </c>
      <c r="H8" s="226">
        <f>MT_ALL!H8/1000000</f>
        <v>919.69433907957</v>
      </c>
      <c r="I8" s="226">
        <f>MT_ALL!I8/1000000</f>
        <v>950.31584521666002</v>
      </c>
      <c r="J8" s="226">
        <f>MT_ALL!J8/1000000</f>
        <v>976.59086094797999</v>
      </c>
      <c r="K8" s="226">
        <f>MT_ALL!K8/1000000</f>
        <v>1000.6932016355501</v>
      </c>
      <c r="L8" s="226">
        <f>MT_ALL!L8/1000000</f>
        <v>1062.45210239435</v>
      </c>
    </row>
    <row r="10" spans="1:13" x14ac:dyDescent="0.2">
      <c r="L10" s="78" t="s">
        <v>88</v>
      </c>
    </row>
    <row r="11" spans="1:13" x14ac:dyDescent="0.2">
      <c r="A11" s="206"/>
      <c r="B11" s="112">
        <f>MT_ALL!B11</f>
        <v>42004</v>
      </c>
      <c r="C11" s="112">
        <f>MT_ALL!C11</f>
        <v>42035</v>
      </c>
      <c r="D11" s="112">
        <f>MT_ALL!D11</f>
        <v>42063</v>
      </c>
      <c r="E11" s="112">
        <f>MT_ALL!E11</f>
        <v>42094</v>
      </c>
      <c r="F11" s="112">
        <f>MT_ALL!F11</f>
        <v>42124</v>
      </c>
      <c r="G11" s="112">
        <f>MT_ALL!G11</f>
        <v>42155</v>
      </c>
      <c r="H11" s="112">
        <f>MT_ALL!H11</f>
        <v>42185</v>
      </c>
      <c r="I11" s="112">
        <f>MT_ALL!I11</f>
        <v>42216</v>
      </c>
      <c r="J11" s="112">
        <f>MT_ALL!J11</f>
        <v>42247</v>
      </c>
      <c r="K11" s="112">
        <f>MT_ALL!K11</f>
        <v>42277</v>
      </c>
      <c r="L11" s="112">
        <f>MT_ALL!L11</f>
        <v>42308</v>
      </c>
    </row>
    <row r="12" spans="1:13" x14ac:dyDescent="0.2">
      <c r="A12" s="7" t="str">
        <f>MT_ALL!A12</f>
        <v>Загальна сума державного та гарантованого державою боргу</v>
      </c>
      <c r="B12" s="49">
        <f t="shared" ref="B12:L12" si="1">SUM(B13:B14)</f>
        <v>69.811891517989991</v>
      </c>
      <c r="C12" s="49">
        <f t="shared" si="1"/>
        <v>68.915034933460007</v>
      </c>
      <c r="D12" s="49">
        <f t="shared" si="1"/>
        <v>58.119852204339999</v>
      </c>
      <c r="E12" s="49">
        <f t="shared" si="1"/>
        <v>65.025745990180013</v>
      </c>
      <c r="F12" s="49">
        <f t="shared" si="1"/>
        <v>67.349296767089996</v>
      </c>
      <c r="G12" s="49">
        <f t="shared" si="1"/>
        <v>67.662638903910008</v>
      </c>
      <c r="H12" s="49">
        <f t="shared" si="1"/>
        <v>68.436736902029992</v>
      </c>
      <c r="I12" s="49">
        <f t="shared" si="1"/>
        <v>67.987147306880004</v>
      </c>
      <c r="J12" s="49">
        <f t="shared" si="1"/>
        <v>70.569747464520006</v>
      </c>
      <c r="K12" s="49">
        <f t="shared" si="1"/>
        <v>70.674664180609994</v>
      </c>
      <c r="L12" s="49">
        <f t="shared" si="1"/>
        <v>69.342423118189998</v>
      </c>
    </row>
    <row r="13" spans="1:13" x14ac:dyDescent="0.2">
      <c r="A13" s="84" t="str">
        <f>MT_ALL!A13</f>
        <v>Внутрішній борг</v>
      </c>
      <c r="B13" s="226">
        <f>MT_ALL!B13/1000000</f>
        <v>31.002642687809999</v>
      </c>
      <c r="C13" s="226">
        <f>MT_ALL!C13/1000000</f>
        <v>30.749107669440001</v>
      </c>
      <c r="D13" s="226">
        <f>MT_ALL!D13/1000000</f>
        <v>20.081883331349999</v>
      </c>
      <c r="E13" s="226">
        <f>MT_ALL!E13/1000000</f>
        <v>22.435150552250001</v>
      </c>
      <c r="F13" s="226">
        <f>MT_ALL!F13/1000000</f>
        <v>24.435649603649999</v>
      </c>
      <c r="G13" s="226">
        <f>MT_ALL!G13/1000000</f>
        <v>24.14157662453</v>
      </c>
      <c r="H13" s="226">
        <f>MT_ALL!H13/1000000</f>
        <v>24.67377368823</v>
      </c>
      <c r="I13" s="226">
        <f>MT_ALL!I13/1000000</f>
        <v>24.015014281440003</v>
      </c>
      <c r="J13" s="226">
        <f>MT_ALL!J13/1000000</f>
        <v>24.472483737610002</v>
      </c>
      <c r="K13" s="226">
        <f>MT_ALL!K13/1000000</f>
        <v>24.190346153639997</v>
      </c>
      <c r="L13" s="226">
        <f>MT_ALL!L13/1000000</f>
        <v>22.955206989859999</v>
      </c>
    </row>
    <row r="14" spans="1:13" x14ac:dyDescent="0.2">
      <c r="A14" s="84" t="str">
        <f>MT_ALL!A14</f>
        <v>Зовнішній борг</v>
      </c>
      <c r="B14" s="226">
        <f>MT_ALL!B14/1000000</f>
        <v>38.809248830179996</v>
      </c>
      <c r="C14" s="226">
        <f>MT_ALL!C14/1000000</f>
        <v>38.165927264020006</v>
      </c>
      <c r="D14" s="226">
        <f>MT_ALL!D14/1000000</f>
        <v>38.03796887299</v>
      </c>
      <c r="E14" s="226">
        <f>MT_ALL!E14/1000000</f>
        <v>42.590595437930006</v>
      </c>
      <c r="F14" s="226">
        <f>MT_ALL!F14/1000000</f>
        <v>42.913647163439997</v>
      </c>
      <c r="G14" s="226">
        <f>MT_ALL!G14/1000000</f>
        <v>43.521062279380004</v>
      </c>
      <c r="H14" s="226">
        <f>MT_ALL!H14/1000000</f>
        <v>43.762963213799999</v>
      </c>
      <c r="I14" s="226">
        <f>MT_ALL!I14/1000000</f>
        <v>43.972133025440002</v>
      </c>
      <c r="J14" s="226">
        <f>MT_ALL!J14/1000000</f>
        <v>46.097263726910001</v>
      </c>
      <c r="K14" s="226">
        <f>MT_ALL!K14/1000000</f>
        <v>46.484318026970001</v>
      </c>
      <c r="L14" s="226">
        <f>MT_ALL!L14/1000000</f>
        <v>46.387216128330003</v>
      </c>
    </row>
    <row r="16" spans="1:13" x14ac:dyDescent="0.2">
      <c r="L16" s="78" t="s">
        <v>41</v>
      </c>
    </row>
    <row r="17" spans="1:12" x14ac:dyDescent="0.2">
      <c r="A17" s="206"/>
      <c r="B17" s="112">
        <f>MT_ALL!B17</f>
        <v>42004</v>
      </c>
      <c r="C17" s="112">
        <f>MT_ALL!C17</f>
        <v>42035</v>
      </c>
      <c r="D17" s="112">
        <f>MT_ALL!D17</f>
        <v>42063</v>
      </c>
      <c r="E17" s="112">
        <f>MT_ALL!E17</f>
        <v>42094</v>
      </c>
      <c r="F17" s="112">
        <f>MT_ALL!F17</f>
        <v>42124</v>
      </c>
      <c r="G17" s="112">
        <f>MT_ALL!G17</f>
        <v>42155</v>
      </c>
      <c r="H17" s="112">
        <f>MT_ALL!H17</f>
        <v>42185</v>
      </c>
      <c r="I17" s="112">
        <f>MT_ALL!I17</f>
        <v>42216</v>
      </c>
      <c r="J17" s="112">
        <f>MT_ALL!J17</f>
        <v>42247</v>
      </c>
      <c r="K17" s="112">
        <f>MT_ALL!K17</f>
        <v>42277</v>
      </c>
      <c r="L17" s="112">
        <f>MT_ALL!L17</f>
        <v>42308</v>
      </c>
    </row>
    <row r="18" spans="1:12" x14ac:dyDescent="0.2">
      <c r="A18" s="7" t="str">
        <f>MT_ALL!A18</f>
        <v>Загальна сума державного та гарантованого державою боргу</v>
      </c>
      <c r="B18" s="49">
        <f t="shared" ref="B18:L18" si="2">SUM(B19:B20)</f>
        <v>1</v>
      </c>
      <c r="C18" s="49">
        <f t="shared" si="2"/>
        <v>1</v>
      </c>
      <c r="D18" s="49">
        <f t="shared" si="2"/>
        <v>1</v>
      </c>
      <c r="E18" s="49">
        <f t="shared" si="2"/>
        <v>1</v>
      </c>
      <c r="F18" s="49">
        <f t="shared" si="2"/>
        <v>1</v>
      </c>
      <c r="G18" s="49">
        <f t="shared" si="2"/>
        <v>1</v>
      </c>
      <c r="H18" s="49">
        <f t="shared" si="2"/>
        <v>1</v>
      </c>
      <c r="I18" s="49">
        <f t="shared" si="2"/>
        <v>1</v>
      </c>
      <c r="J18" s="49">
        <f t="shared" si="2"/>
        <v>1</v>
      </c>
      <c r="K18" s="49">
        <f t="shared" si="2"/>
        <v>1</v>
      </c>
      <c r="L18" s="49">
        <f t="shared" si="2"/>
        <v>1</v>
      </c>
    </row>
    <row r="19" spans="1:12" x14ac:dyDescent="0.2">
      <c r="A19" s="84" t="str">
        <f>MT_ALL!A19</f>
        <v>Внутрішній борг</v>
      </c>
      <c r="B19" s="106">
        <f>MT_ALL!B19</f>
        <v>0.44408799999999998</v>
      </c>
      <c r="C19" s="106">
        <f>MT_ALL!C19</f>
        <v>0.446189</v>
      </c>
      <c r="D19" s="106">
        <f>MT_ALL!D19</f>
        <v>0.34552500000000003</v>
      </c>
      <c r="E19" s="106">
        <f>MT_ALL!E19</f>
        <v>0.34501999999999999</v>
      </c>
      <c r="F19" s="106">
        <f>MT_ALL!F19</f>
        <v>0.36281999999999998</v>
      </c>
      <c r="G19" s="106">
        <f>MT_ALL!G19</f>
        <v>0.35679300000000003</v>
      </c>
      <c r="H19" s="106">
        <f>MT_ALL!H19</f>
        <v>0.36053400000000002</v>
      </c>
      <c r="I19" s="106">
        <f>MT_ALL!I19</f>
        <v>0.35322900000000002</v>
      </c>
      <c r="J19" s="106">
        <f>MT_ALL!J19</f>
        <v>0.34678399999999998</v>
      </c>
      <c r="K19" s="106">
        <f>MT_ALL!K19</f>
        <v>0.342277</v>
      </c>
      <c r="L19" s="106">
        <f>MT_ALL!L19</f>
        <v>0.33104099999999997</v>
      </c>
    </row>
    <row r="20" spans="1:12" x14ac:dyDescent="0.2">
      <c r="A20" s="84" t="str">
        <f>MT_ALL!A20</f>
        <v>Зовнішній борг</v>
      </c>
      <c r="B20" s="106">
        <f>MT_ALL!B20</f>
        <v>0.55591199999999996</v>
      </c>
      <c r="C20" s="106">
        <f>MT_ALL!C20</f>
        <v>0.55381100000000005</v>
      </c>
      <c r="D20" s="106">
        <f>MT_ALL!D20</f>
        <v>0.65447500000000003</v>
      </c>
      <c r="E20" s="106">
        <f>MT_ALL!E20</f>
        <v>0.65498000000000001</v>
      </c>
      <c r="F20" s="106">
        <f>MT_ALL!F20</f>
        <v>0.63717999999999997</v>
      </c>
      <c r="G20" s="106">
        <f>MT_ALL!G20</f>
        <v>0.64320699999999997</v>
      </c>
      <c r="H20" s="106">
        <f>MT_ALL!H20</f>
        <v>0.63946599999999998</v>
      </c>
      <c r="I20" s="106">
        <f>MT_ALL!I20</f>
        <v>0.64677099999999998</v>
      </c>
      <c r="J20" s="106">
        <f>MT_ALL!J20</f>
        <v>0.65321600000000002</v>
      </c>
      <c r="K20" s="106">
        <f>MT_ALL!K20</f>
        <v>0.65772299999999995</v>
      </c>
      <c r="L20" s="106">
        <f>MT_ALL!L20</f>
        <v>0.66895899999999997</v>
      </c>
    </row>
  </sheetData>
  <mergeCells count="1">
    <mergeCell ref="A2:L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S247"/>
  <sheetViews>
    <sheetView workbookViewId="0">
      <selection activeCell="A17" sqref="A17:N20"/>
    </sheetView>
  </sheetViews>
  <sheetFormatPr defaultRowHeight="12.75" x14ac:dyDescent="0.2"/>
  <cols>
    <col min="1" max="1" width="63.28515625" style="169" bestFit="1" customWidth="1"/>
    <col min="2" max="2" width="14.7109375" style="169" customWidth="1"/>
    <col min="3" max="10" width="14.42578125" style="169" bestFit="1" customWidth="1"/>
    <col min="11" max="12" width="13" style="169" customWidth="1"/>
    <col min="13" max="16384" width="9.140625" style="169"/>
  </cols>
  <sheetData>
    <row r="2" spans="1:19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85"/>
      <c r="N2" s="185"/>
      <c r="O2" s="185"/>
      <c r="P2" s="185"/>
      <c r="Q2" s="185"/>
      <c r="R2" s="185"/>
      <c r="S2" s="185"/>
    </row>
    <row r="3" spans="1:19" x14ac:dyDescent="0.2">
      <c r="A3" s="200"/>
    </row>
    <row r="4" spans="1:19" s="134" customFormat="1" x14ac:dyDescent="0.2">
      <c r="L4" s="78" t="s">
        <v>181</v>
      </c>
    </row>
    <row r="5" spans="1:19" s="142" customFormat="1" x14ac:dyDescent="0.2">
      <c r="A5" s="204"/>
      <c r="B5" s="183">
        <v>42004</v>
      </c>
      <c r="C5" s="183">
        <v>42035</v>
      </c>
      <c r="D5" s="183">
        <v>42063</v>
      </c>
      <c r="E5" s="183">
        <v>42094</v>
      </c>
      <c r="F5" s="183">
        <v>42124</v>
      </c>
      <c r="G5" s="183">
        <v>42155</v>
      </c>
      <c r="H5" s="183">
        <v>42185</v>
      </c>
      <c r="I5" s="183">
        <v>42216</v>
      </c>
      <c r="J5" s="183">
        <v>42247</v>
      </c>
      <c r="K5" s="183">
        <v>42277</v>
      </c>
      <c r="L5" s="105">
        <v>42308</v>
      </c>
    </row>
    <row r="6" spans="1:19" s="158" customFormat="1" x14ac:dyDescent="0.2">
      <c r="A6" s="26" t="s">
        <v>139</v>
      </c>
      <c r="B6" s="113">
        <f t="shared" ref="B6:L6" si="0">SUM(B7:B8)</f>
        <v>1100832720.8613501</v>
      </c>
      <c r="C6" s="113">
        <f t="shared" si="0"/>
        <v>1113516523.0073001</v>
      </c>
      <c r="D6" s="113">
        <f t="shared" si="0"/>
        <v>1613588431.1352901</v>
      </c>
      <c r="E6" s="113">
        <f t="shared" si="0"/>
        <v>1524374178.5944099</v>
      </c>
      <c r="F6" s="113">
        <f t="shared" si="0"/>
        <v>1417489334.3759198</v>
      </c>
      <c r="G6" s="113">
        <f t="shared" si="0"/>
        <v>1424178583.0662999</v>
      </c>
      <c r="H6" s="113">
        <f t="shared" si="0"/>
        <v>1438222526.3503299</v>
      </c>
      <c r="I6" s="113">
        <f t="shared" si="0"/>
        <v>1469322930.4851398</v>
      </c>
      <c r="J6" s="113">
        <f t="shared" si="0"/>
        <v>1495051221.2930901</v>
      </c>
      <c r="K6" s="113">
        <f t="shared" si="0"/>
        <v>1521451942.8323801</v>
      </c>
      <c r="L6" s="113">
        <f t="shared" si="0"/>
        <v>1588217818.9628501</v>
      </c>
    </row>
    <row r="7" spans="1:19" s="244" customFormat="1" x14ac:dyDescent="0.2">
      <c r="A7" s="82" t="s">
        <v>65</v>
      </c>
      <c r="B7" s="207">
        <v>947030469.14464998</v>
      </c>
      <c r="C7" s="207">
        <v>959780286.64514005</v>
      </c>
      <c r="D7" s="207">
        <v>1372225024.91979</v>
      </c>
      <c r="E7" s="207">
        <v>1267244277.2156999</v>
      </c>
      <c r="F7" s="207">
        <v>1185351401.5740299</v>
      </c>
      <c r="G7" s="207">
        <v>1194191280.7653699</v>
      </c>
      <c r="H7" s="207">
        <v>1208863588.9758799</v>
      </c>
      <c r="I7" s="207">
        <v>1238354145.76963</v>
      </c>
      <c r="J7" s="207">
        <v>1234215946.55604</v>
      </c>
      <c r="K7" s="207">
        <v>1259323216.67068</v>
      </c>
      <c r="L7" s="14">
        <v>1312353409.1542301</v>
      </c>
    </row>
    <row r="8" spans="1:19" s="244" customFormat="1" x14ac:dyDescent="0.2">
      <c r="A8" s="82" t="s">
        <v>14</v>
      </c>
      <c r="B8" s="207">
        <v>153802251.71669999</v>
      </c>
      <c r="C8" s="207">
        <v>153736236.36216</v>
      </c>
      <c r="D8" s="207">
        <v>241363406.2155</v>
      </c>
      <c r="E8" s="207">
        <v>257129901.37871</v>
      </c>
      <c r="F8" s="207">
        <v>232137932.80188999</v>
      </c>
      <c r="G8" s="207">
        <v>229987302.30092999</v>
      </c>
      <c r="H8" s="207">
        <v>229358937.37445</v>
      </c>
      <c r="I8" s="207">
        <v>230968784.71551001</v>
      </c>
      <c r="J8" s="207">
        <v>260835274.73705</v>
      </c>
      <c r="K8" s="207">
        <v>262128726.16170001</v>
      </c>
      <c r="L8" s="14">
        <v>275864409.80861998</v>
      </c>
    </row>
    <row r="9" spans="1:19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85"/>
      <c r="C10" s="185"/>
      <c r="D10" s="185"/>
      <c r="E10" s="185"/>
      <c r="F10" s="185"/>
      <c r="G10" s="185"/>
      <c r="H10" s="185"/>
      <c r="I10" s="185"/>
      <c r="J10" s="185"/>
      <c r="K10" s="78"/>
      <c r="L10" s="78" t="s">
        <v>47</v>
      </c>
      <c r="M10" s="185"/>
      <c r="N10" s="185"/>
      <c r="O10" s="185"/>
      <c r="P10" s="185"/>
      <c r="Q10" s="185"/>
    </row>
    <row r="11" spans="1:19" s="16" customFormat="1" x14ac:dyDescent="0.2">
      <c r="A11" s="237"/>
      <c r="B11" s="183">
        <v>42004</v>
      </c>
      <c r="C11" s="183">
        <v>42035</v>
      </c>
      <c r="D11" s="183">
        <v>42063</v>
      </c>
      <c r="E11" s="183">
        <v>42094</v>
      </c>
      <c r="F11" s="183">
        <v>42124</v>
      </c>
      <c r="G11" s="183">
        <v>42155</v>
      </c>
      <c r="H11" s="183">
        <v>42185</v>
      </c>
      <c r="I11" s="183">
        <v>42216</v>
      </c>
      <c r="J11" s="183">
        <v>42247</v>
      </c>
      <c r="K11" s="183">
        <v>42277</v>
      </c>
      <c r="L11" s="105">
        <v>42308</v>
      </c>
      <c r="M11" s="142"/>
      <c r="N11" s="142"/>
      <c r="O11" s="142"/>
      <c r="P11" s="142"/>
      <c r="Q11" s="142"/>
      <c r="R11" s="142"/>
      <c r="S11" s="142"/>
    </row>
    <row r="12" spans="1:19" s="225" customFormat="1" x14ac:dyDescent="0.2">
      <c r="A12" s="26" t="s">
        <v>139</v>
      </c>
      <c r="B12" s="113">
        <f t="shared" ref="B12:L12" si="1">SUM(B13:B14)</f>
        <v>69811891.517990008</v>
      </c>
      <c r="C12" s="113">
        <f t="shared" si="1"/>
        <v>68915034.933459997</v>
      </c>
      <c r="D12" s="113">
        <f t="shared" si="1"/>
        <v>58119852.204339996</v>
      </c>
      <c r="E12" s="113">
        <f t="shared" si="1"/>
        <v>65025745.990180001</v>
      </c>
      <c r="F12" s="113">
        <f t="shared" si="1"/>
        <v>67349296.767089993</v>
      </c>
      <c r="G12" s="113">
        <f t="shared" si="1"/>
        <v>67662638.903909996</v>
      </c>
      <c r="H12" s="113">
        <f t="shared" si="1"/>
        <v>68436736.902030006</v>
      </c>
      <c r="I12" s="113">
        <f t="shared" si="1"/>
        <v>67987147.306879997</v>
      </c>
      <c r="J12" s="113">
        <f t="shared" si="1"/>
        <v>70569747.464520007</v>
      </c>
      <c r="K12" s="113">
        <f t="shared" si="1"/>
        <v>70674664.180610001</v>
      </c>
      <c r="L12" s="113">
        <f t="shared" si="1"/>
        <v>69342423.118189991</v>
      </c>
      <c r="M12" s="239"/>
      <c r="N12" s="239"/>
      <c r="O12" s="239"/>
      <c r="P12" s="239"/>
      <c r="Q12" s="239"/>
    </row>
    <row r="13" spans="1:19" s="110" customFormat="1" x14ac:dyDescent="0.2">
      <c r="A13" s="199" t="s">
        <v>65</v>
      </c>
      <c r="B13" s="207">
        <v>60058160.629950002</v>
      </c>
      <c r="C13" s="207">
        <v>59400368.666230001</v>
      </c>
      <c r="D13" s="207">
        <v>49426182.104759999</v>
      </c>
      <c r="E13" s="130">
        <v>54057268.63837</v>
      </c>
      <c r="F13" s="130">
        <v>56319706.527419999</v>
      </c>
      <c r="G13" s="130">
        <v>56735955.99131</v>
      </c>
      <c r="H13" s="130">
        <v>57522864.420110002</v>
      </c>
      <c r="I13" s="130">
        <v>57299974.00829</v>
      </c>
      <c r="J13" s="130">
        <v>58257741.557410002</v>
      </c>
      <c r="K13" s="130">
        <v>58498229.833889998</v>
      </c>
      <c r="L13" s="129">
        <v>57298038.273869999</v>
      </c>
      <c r="M13" s="124"/>
      <c r="N13" s="124"/>
      <c r="O13" s="124"/>
      <c r="P13" s="124"/>
      <c r="Q13" s="124"/>
    </row>
    <row r="14" spans="1:19" s="110" customFormat="1" x14ac:dyDescent="0.2">
      <c r="A14" s="199" t="s">
        <v>14</v>
      </c>
      <c r="B14" s="207">
        <v>9753730.8880400006</v>
      </c>
      <c r="C14" s="207">
        <v>9514666.2672300003</v>
      </c>
      <c r="D14" s="207">
        <v>8693670.0995799992</v>
      </c>
      <c r="E14" s="130">
        <v>10968477.351810001</v>
      </c>
      <c r="F14" s="130">
        <v>11029590.239669999</v>
      </c>
      <c r="G14" s="130">
        <v>10926682.912599999</v>
      </c>
      <c r="H14" s="130">
        <v>10913872.48192</v>
      </c>
      <c r="I14" s="130">
        <v>10687173.298590001</v>
      </c>
      <c r="J14" s="130">
        <v>12312005.90711</v>
      </c>
      <c r="K14" s="130">
        <v>12176434.346720001</v>
      </c>
      <c r="L14" s="129">
        <v>12044384.844319999</v>
      </c>
      <c r="M14" s="124"/>
      <c r="N14" s="124"/>
      <c r="O14" s="124"/>
      <c r="P14" s="124"/>
      <c r="Q14" s="124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s="134" customFormat="1" x14ac:dyDescent="0.2">
      <c r="A16" s="147"/>
      <c r="B16" s="166"/>
      <c r="C16" s="166"/>
      <c r="D16" s="166"/>
      <c r="E16" s="166"/>
      <c r="F16" s="166"/>
      <c r="G16" s="166"/>
      <c r="H16" s="166"/>
      <c r="I16" s="166"/>
      <c r="J16" s="166"/>
      <c r="K16" s="78"/>
      <c r="L16" s="78" t="s">
        <v>41</v>
      </c>
    </row>
    <row r="17" spans="1:19" s="16" customFormat="1" x14ac:dyDescent="0.2">
      <c r="A17" s="30"/>
      <c r="B17" s="183">
        <v>42004</v>
      </c>
      <c r="C17" s="183">
        <v>42035</v>
      </c>
      <c r="D17" s="183">
        <v>42063</v>
      </c>
      <c r="E17" s="183">
        <v>42094</v>
      </c>
      <c r="F17" s="183">
        <v>42124</v>
      </c>
      <c r="G17" s="183">
        <v>42155</v>
      </c>
      <c r="H17" s="183">
        <v>42185</v>
      </c>
      <c r="I17" s="183">
        <v>42216</v>
      </c>
      <c r="J17" s="183">
        <v>42247</v>
      </c>
      <c r="K17" s="183">
        <v>42277</v>
      </c>
      <c r="L17" s="183">
        <v>42308</v>
      </c>
      <c r="M17" s="142"/>
      <c r="N17" s="142"/>
      <c r="O17" s="142"/>
      <c r="P17" s="142"/>
      <c r="Q17" s="142"/>
      <c r="R17" s="142"/>
      <c r="S17" s="142"/>
    </row>
    <row r="18" spans="1:19" s="225" customFormat="1" x14ac:dyDescent="0.2">
      <c r="A18" s="26" t="s">
        <v>139</v>
      </c>
      <c r="B18" s="113">
        <f t="shared" ref="B18:L18" si="2">SUM(B19:B20)</f>
        <v>1</v>
      </c>
      <c r="C18" s="113">
        <f t="shared" si="2"/>
        <v>1</v>
      </c>
      <c r="D18" s="113">
        <f t="shared" si="2"/>
        <v>1</v>
      </c>
      <c r="E18" s="113">
        <f t="shared" si="2"/>
        <v>1</v>
      </c>
      <c r="F18" s="113">
        <f t="shared" si="2"/>
        <v>1</v>
      </c>
      <c r="G18" s="113">
        <f t="shared" si="2"/>
        <v>1</v>
      </c>
      <c r="H18" s="113">
        <f t="shared" si="2"/>
        <v>1</v>
      </c>
      <c r="I18" s="113">
        <f t="shared" si="2"/>
        <v>1</v>
      </c>
      <c r="J18" s="113">
        <f t="shared" si="2"/>
        <v>1</v>
      </c>
      <c r="K18" s="113">
        <f t="shared" si="2"/>
        <v>1</v>
      </c>
      <c r="L18" s="113">
        <f t="shared" si="2"/>
        <v>1</v>
      </c>
      <c r="M18" s="239"/>
      <c r="N18" s="239"/>
      <c r="O18" s="239"/>
      <c r="P18" s="239"/>
      <c r="Q18" s="239"/>
    </row>
    <row r="19" spans="1:19" s="110" customFormat="1" x14ac:dyDescent="0.2">
      <c r="A19" s="199" t="s">
        <v>65</v>
      </c>
      <c r="B19" s="203">
        <v>0.860286</v>
      </c>
      <c r="C19" s="203">
        <v>0.86193600000000004</v>
      </c>
      <c r="D19" s="203">
        <v>0.85041800000000001</v>
      </c>
      <c r="E19" s="203">
        <v>0.83132099999999998</v>
      </c>
      <c r="F19" s="203">
        <v>0.836233</v>
      </c>
      <c r="G19" s="203">
        <v>0.83851200000000004</v>
      </c>
      <c r="H19" s="203">
        <v>0.840526</v>
      </c>
      <c r="I19" s="203">
        <v>0.84280600000000006</v>
      </c>
      <c r="J19" s="203">
        <v>0.82553399999999999</v>
      </c>
      <c r="K19" s="203">
        <v>0.82771099999999997</v>
      </c>
      <c r="L19" s="202">
        <v>0.82630599999999998</v>
      </c>
      <c r="M19" s="124"/>
      <c r="N19" s="124"/>
      <c r="O19" s="124"/>
      <c r="P19" s="124"/>
      <c r="Q19" s="124"/>
    </row>
    <row r="20" spans="1:19" s="110" customFormat="1" x14ac:dyDescent="0.2">
      <c r="A20" s="199" t="s">
        <v>14</v>
      </c>
      <c r="B20" s="203">
        <v>0.139714</v>
      </c>
      <c r="C20" s="203">
        <v>0.13806399999999999</v>
      </c>
      <c r="D20" s="203">
        <v>0.14958199999999999</v>
      </c>
      <c r="E20" s="203">
        <v>0.168679</v>
      </c>
      <c r="F20" s="203">
        <v>0.163767</v>
      </c>
      <c r="G20" s="203">
        <v>0.16148799999999999</v>
      </c>
      <c r="H20" s="203">
        <v>0.159474</v>
      </c>
      <c r="I20" s="203">
        <v>0.157194</v>
      </c>
      <c r="J20" s="203">
        <v>0.17446600000000001</v>
      </c>
      <c r="K20" s="203">
        <v>0.172289</v>
      </c>
      <c r="L20" s="202">
        <v>0.17369399999999999</v>
      </c>
      <c r="M20" s="124"/>
      <c r="N20" s="124"/>
      <c r="O20" s="124"/>
      <c r="P20" s="124"/>
      <c r="Q20" s="124"/>
    </row>
    <row r="21" spans="1:19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1:19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147" customFormat="1" x14ac:dyDescent="0.2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</row>
    <row r="26" spans="1:19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9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19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19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9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9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9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6" sqref="A6"/>
    </sheetView>
  </sheetViews>
  <sheetFormatPr defaultRowHeight="12.75" x14ac:dyDescent="0.2"/>
  <cols>
    <col min="1" max="1" width="77.28515625" style="169" bestFit="1" customWidth="1"/>
    <col min="2" max="2" width="20" style="169" customWidth="1"/>
    <col min="3" max="3" width="20.85546875" style="169" customWidth="1"/>
    <col min="4" max="4" width="11.42578125" style="169" bestFit="1" customWidth="1"/>
    <col min="5" max="16384" width="9.140625" style="169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31.10.2015 
(за видами відсоткових ставок)</v>
      </c>
      <c r="B2" s="3"/>
      <c r="C2" s="3"/>
      <c r="D2" s="3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x14ac:dyDescent="0.2">
      <c r="A3" s="1"/>
      <c r="B3" s="1"/>
      <c r="C3" s="1"/>
      <c r="D3" s="1"/>
    </row>
    <row r="4" spans="1:19" s="134" customFormat="1" x14ac:dyDescent="0.2">
      <c r="D4" s="78" t="s">
        <v>149</v>
      </c>
    </row>
    <row r="5" spans="1:19" s="142" customFormat="1" x14ac:dyDescent="0.2">
      <c r="A5" s="148"/>
      <c r="B5" s="46" t="s">
        <v>155</v>
      </c>
      <c r="C5" s="46" t="s">
        <v>158</v>
      </c>
      <c r="D5" s="46" t="s">
        <v>171</v>
      </c>
    </row>
    <row r="6" spans="1:19" s="63" customFormat="1" ht="15.75" x14ac:dyDescent="0.2">
      <c r="A6" s="36" t="s">
        <v>139</v>
      </c>
      <c r="B6" s="127">
        <f t="shared" ref="B6:D6" si="0">SUM(B$7+ B$8)</f>
        <v>69342423.118190005</v>
      </c>
      <c r="C6" s="127">
        <f t="shared" si="0"/>
        <v>1588217818.9628501</v>
      </c>
      <c r="D6" s="194">
        <f t="shared" si="0"/>
        <v>1</v>
      </c>
    </row>
    <row r="7" spans="1:19" s="244" customFormat="1" ht="14.25" x14ac:dyDescent="0.2">
      <c r="A7" s="215" t="s">
        <v>46</v>
      </c>
      <c r="B7" s="136">
        <v>21487978.329849999</v>
      </c>
      <c r="C7" s="136">
        <v>492160333.34689999</v>
      </c>
      <c r="D7" s="218">
        <v>0.30988199999999999</v>
      </c>
    </row>
    <row r="8" spans="1:19" s="244" customFormat="1" ht="14.25" x14ac:dyDescent="0.2">
      <c r="A8" s="215" t="s">
        <v>101</v>
      </c>
      <c r="B8" s="136">
        <v>47854444.788340002</v>
      </c>
      <c r="C8" s="136">
        <v>1096057485.6159501</v>
      </c>
      <c r="D8" s="218">
        <v>0.69011800000000001</v>
      </c>
    </row>
    <row r="9" spans="1:19" x14ac:dyDescent="0.2">
      <c r="B9" s="173"/>
      <c r="C9" s="173"/>
      <c r="D9" s="173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</row>
    <row r="10" spans="1:19" x14ac:dyDescent="0.2">
      <c r="B10" s="173"/>
      <c r="C10" s="173"/>
      <c r="D10" s="173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  <row r="11" spans="1:19" x14ac:dyDescent="0.2">
      <c r="B11" s="173"/>
      <c r="C11" s="173"/>
      <c r="D11" s="173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spans="1:19" x14ac:dyDescent="0.2"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x14ac:dyDescent="0.2"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spans="1:19" x14ac:dyDescent="0.2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spans="1:19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spans="1:19" x14ac:dyDescent="0.2"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17" spans="2:17" x14ac:dyDescent="0.2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</row>
    <row r="18" spans="2:17" x14ac:dyDescent="0.2"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2:17" x14ac:dyDescent="0.2"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2:17" x14ac:dyDescent="0.2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2:17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spans="2:17" x14ac:dyDescent="0.2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2:17" x14ac:dyDescent="0.2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2:17" x14ac:dyDescent="0.2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spans="2:17" x14ac:dyDescent="0.2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26" spans="2:17" x14ac:dyDescent="0.2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2:17" x14ac:dyDescent="0.2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2:17" x14ac:dyDescent="0.2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2:17" x14ac:dyDescent="0.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2:17" x14ac:dyDescent="0.2"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2:17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2:17" x14ac:dyDescent="0.2"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2:17" x14ac:dyDescent="0.2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2:17" x14ac:dyDescent="0.2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2:17" x14ac:dyDescent="0.2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2:17" x14ac:dyDescent="0.2"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x14ac:dyDescent="0.2"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</row>
    <row r="38" spans="2:17" x14ac:dyDescent="0.2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2:17" x14ac:dyDescent="0.2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2:17" x14ac:dyDescent="0.2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</row>
    <row r="41" spans="2:17" x14ac:dyDescent="0.2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</row>
    <row r="42" spans="2:17" x14ac:dyDescent="0.2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2:17" x14ac:dyDescent="0.2"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2:17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</row>
    <row r="45" spans="2:17" x14ac:dyDescent="0.2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2:17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</row>
    <row r="47" spans="2:17" x14ac:dyDescent="0.2"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</row>
    <row r="48" spans="2:17" x14ac:dyDescent="0.2"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</row>
    <row r="49" spans="2:17" x14ac:dyDescent="0.2"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</row>
    <row r="50" spans="2:17" x14ac:dyDescent="0.2"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</row>
    <row r="51" spans="2:17" x14ac:dyDescent="0.2"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</row>
    <row r="52" spans="2:17" x14ac:dyDescent="0.2"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</row>
    <row r="53" spans="2:17" x14ac:dyDescent="0.2"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</row>
    <row r="54" spans="2:17" x14ac:dyDescent="0.2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2:17" x14ac:dyDescent="0.2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</row>
    <row r="56" spans="2:17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</row>
    <row r="57" spans="2:17" x14ac:dyDescent="0.2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</row>
    <row r="58" spans="2:17" x14ac:dyDescent="0.2"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2:17" x14ac:dyDescent="0.2"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</row>
    <row r="60" spans="2:17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2:17" x14ac:dyDescent="0.2"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</row>
    <row r="62" spans="2:17" x14ac:dyDescent="0.2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2:17" x14ac:dyDescent="0.2"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</row>
    <row r="64" spans="2:17" x14ac:dyDescent="0.2"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2:17" x14ac:dyDescent="0.2"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2:17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</row>
    <row r="67" spans="2:17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2:17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</row>
    <row r="69" spans="2:17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2:17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2:17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2:17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2:17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</row>
    <row r="74" spans="2:17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</row>
    <row r="75" spans="2:17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</row>
    <row r="76" spans="2:17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</row>
    <row r="77" spans="2:17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2:17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</row>
    <row r="79" spans="2:17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</row>
    <row r="80" spans="2:17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</row>
    <row r="81" spans="2:17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2:17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  <row r="83" spans="2:17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2:17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</row>
    <row r="85" spans="2:17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</row>
    <row r="86" spans="2:17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</row>
    <row r="87" spans="2:17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</row>
    <row r="88" spans="2:17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</row>
    <row r="89" spans="2:17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</row>
    <row r="90" spans="2:17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</row>
    <row r="91" spans="2:17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</row>
    <row r="92" spans="2:17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</row>
    <row r="93" spans="2:17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</row>
    <row r="94" spans="2:17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</row>
    <row r="95" spans="2:17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</row>
    <row r="96" spans="2:17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</row>
    <row r="97" spans="2:17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</row>
    <row r="98" spans="2:17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</row>
    <row r="99" spans="2:17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</row>
    <row r="100" spans="2:17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</row>
    <row r="101" spans="2:17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</row>
    <row r="102" spans="2:17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</row>
    <row r="103" spans="2:17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</row>
    <row r="104" spans="2:17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</row>
    <row r="105" spans="2:17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</row>
    <row r="106" spans="2:17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</row>
    <row r="107" spans="2:17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</row>
    <row r="108" spans="2:17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</row>
    <row r="109" spans="2:17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</row>
    <row r="110" spans="2:17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</row>
    <row r="111" spans="2:17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</row>
    <row r="112" spans="2:17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</row>
    <row r="113" spans="2:17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</row>
    <row r="114" spans="2:17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</row>
    <row r="115" spans="2:17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</row>
    <row r="116" spans="2:17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</row>
    <row r="117" spans="2:17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</row>
    <row r="118" spans="2:17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</row>
    <row r="119" spans="2:17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</row>
    <row r="120" spans="2:17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</row>
    <row r="121" spans="2:17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</row>
    <row r="122" spans="2:17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</row>
    <row r="123" spans="2:17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</row>
    <row r="124" spans="2:17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</row>
    <row r="125" spans="2:17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</row>
    <row r="126" spans="2:17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</row>
    <row r="127" spans="2:17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</row>
    <row r="128" spans="2:17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</row>
    <row r="129" spans="2:17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</row>
    <row r="130" spans="2:17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</row>
    <row r="131" spans="2:17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</row>
    <row r="132" spans="2:17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</row>
    <row r="133" spans="2:17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</row>
    <row r="134" spans="2:17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</row>
    <row r="135" spans="2:17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</row>
    <row r="136" spans="2:17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</row>
    <row r="137" spans="2:17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</row>
    <row r="138" spans="2:17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2:17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2:17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2:17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2:17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</row>
    <row r="143" spans="2:17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</row>
    <row r="144" spans="2:17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</row>
    <row r="145" spans="2:17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</row>
    <row r="146" spans="2:17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</row>
    <row r="147" spans="2:17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</row>
    <row r="148" spans="2:17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</row>
    <row r="149" spans="2:17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</row>
    <row r="150" spans="2:17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</row>
    <row r="151" spans="2:17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</row>
    <row r="152" spans="2:17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</row>
    <row r="153" spans="2:17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</row>
    <row r="154" spans="2:17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</row>
    <row r="155" spans="2:17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</row>
    <row r="156" spans="2:17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</row>
    <row r="157" spans="2:17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</row>
    <row r="158" spans="2:17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</row>
    <row r="159" spans="2:17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</row>
    <row r="160" spans="2:17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</row>
    <row r="161" spans="2:17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</row>
    <row r="162" spans="2:17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</row>
    <row r="163" spans="2:17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</row>
    <row r="164" spans="2:17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</row>
    <row r="165" spans="2:17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</row>
    <row r="166" spans="2:17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</row>
    <row r="167" spans="2:17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</row>
    <row r="168" spans="2:17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</row>
    <row r="169" spans="2:17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</row>
    <row r="170" spans="2:17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</row>
    <row r="171" spans="2:17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</row>
    <row r="172" spans="2:17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</row>
    <row r="173" spans="2:17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</row>
    <row r="174" spans="2:17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</row>
    <row r="175" spans="2:17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</row>
    <row r="176" spans="2:17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</row>
    <row r="177" spans="2:17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</row>
    <row r="178" spans="2:17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</row>
    <row r="179" spans="2:17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</row>
    <row r="180" spans="2:17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</row>
    <row r="181" spans="2:17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</row>
    <row r="182" spans="2:17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</row>
    <row r="183" spans="2:17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</row>
    <row r="184" spans="2:17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</row>
    <row r="185" spans="2:17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</row>
    <row r="186" spans="2:17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</row>
    <row r="187" spans="2:17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</row>
    <row r="188" spans="2:17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</row>
    <row r="189" spans="2:17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</row>
    <row r="190" spans="2:17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</row>
    <row r="191" spans="2:17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</row>
    <row r="192" spans="2:17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</row>
    <row r="193" spans="2:17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</row>
    <row r="194" spans="2:17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</row>
    <row r="195" spans="2:17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</row>
    <row r="196" spans="2:17" x14ac:dyDescent="0.2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</row>
    <row r="197" spans="2:17" x14ac:dyDescent="0.2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</row>
    <row r="198" spans="2:17" x14ac:dyDescent="0.2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</row>
    <row r="199" spans="2:17" x14ac:dyDescent="0.2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</row>
    <row r="200" spans="2:17" x14ac:dyDescent="0.2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</row>
    <row r="201" spans="2:17" x14ac:dyDescent="0.2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</row>
    <row r="202" spans="2:17" x14ac:dyDescent="0.2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</row>
    <row r="203" spans="2:17" x14ac:dyDescent="0.2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</row>
    <row r="204" spans="2:17" x14ac:dyDescent="0.2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</row>
    <row r="205" spans="2:17" x14ac:dyDescent="0.2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2:17" x14ac:dyDescent="0.2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2:17" x14ac:dyDescent="0.2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2:17" x14ac:dyDescent="0.2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2:17" x14ac:dyDescent="0.2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2:17" x14ac:dyDescent="0.2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</row>
    <row r="211" spans="2:17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</row>
    <row r="212" spans="2:17" x14ac:dyDescent="0.2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</row>
    <row r="213" spans="2:17" x14ac:dyDescent="0.2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</row>
    <row r="214" spans="2:17" x14ac:dyDescent="0.2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</row>
    <row r="215" spans="2:17" x14ac:dyDescent="0.2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</row>
    <row r="216" spans="2:17" x14ac:dyDescent="0.2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</row>
    <row r="217" spans="2:17" x14ac:dyDescent="0.2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</row>
    <row r="218" spans="2:17" x14ac:dyDescent="0.2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</row>
    <row r="219" spans="2:17" x14ac:dyDescent="0.2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</row>
    <row r="220" spans="2:17" x14ac:dyDescent="0.2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</row>
    <row r="221" spans="2:17" x14ac:dyDescent="0.2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</row>
    <row r="222" spans="2:17" x14ac:dyDescent="0.2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</row>
    <row r="223" spans="2:17" x14ac:dyDescent="0.2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</row>
    <row r="224" spans="2:17" x14ac:dyDescent="0.2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</row>
    <row r="225" spans="2:17" x14ac:dyDescent="0.2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</row>
    <row r="226" spans="2:17" x14ac:dyDescent="0.2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</row>
    <row r="227" spans="2:17" x14ac:dyDescent="0.2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</row>
    <row r="228" spans="2:17" x14ac:dyDescent="0.2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</row>
    <row r="229" spans="2:17" x14ac:dyDescent="0.2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</row>
    <row r="230" spans="2:17" x14ac:dyDescent="0.2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</row>
    <row r="231" spans="2:17" x14ac:dyDescent="0.2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</row>
    <row r="232" spans="2:17" x14ac:dyDescent="0.2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</row>
    <row r="233" spans="2:17" x14ac:dyDescent="0.2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</row>
    <row r="234" spans="2:17" x14ac:dyDescent="0.2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</row>
    <row r="235" spans="2:17" x14ac:dyDescent="0.2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</row>
    <row r="236" spans="2:17" x14ac:dyDescent="0.2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</row>
    <row r="237" spans="2:17" x14ac:dyDescent="0.2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</row>
    <row r="238" spans="2:17" x14ac:dyDescent="0.2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</row>
    <row r="239" spans="2:17" x14ac:dyDescent="0.2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</row>
    <row r="240" spans="2:17" x14ac:dyDescent="0.2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</row>
    <row r="241" spans="2:17" x14ac:dyDescent="0.2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</row>
    <row r="242" spans="2:17" x14ac:dyDescent="0.2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</row>
    <row r="243" spans="2:17" x14ac:dyDescent="0.2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</row>
    <row r="244" spans="2:17" x14ac:dyDescent="0.2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</row>
    <row r="245" spans="2:17" x14ac:dyDescent="0.2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</row>
    <row r="246" spans="2:17" x14ac:dyDescent="0.2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</row>
    <row r="247" spans="2:17" x14ac:dyDescent="0.2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MFWF-347-88819</_dlc_DocId>
    <_dlc_DocIdUrl xmlns="acedc1b3-a6a6-4744-bb8f-c9b717f8a9c9">
      <Url>http://workflow/12000/12100/12130/_layouts/DocIdRedir.aspx?ID=MFWF-347-88819</Url>
      <Description>MFWF-347-88819</Description>
    </_dlc_DocIdUrl>
  </documentManagement>
</p:properties>
</file>

<file path=customXml/itemProps1.xml><?xml version="1.0" encoding="utf-8"?>
<ds:datastoreItem xmlns:ds="http://schemas.openxmlformats.org/officeDocument/2006/customXml" ds:itemID="{C101514D-B69B-4070-ABE8-133D2D5FD240}"/>
</file>

<file path=customXml/itemProps2.xml><?xml version="1.0" encoding="utf-8"?>
<ds:datastoreItem xmlns:ds="http://schemas.openxmlformats.org/officeDocument/2006/customXml" ds:itemID="{95C5EC54-AD7D-4B08-88E9-44FFB9BC89C2}"/>
</file>

<file path=customXml/itemProps3.xml><?xml version="1.0" encoding="utf-8"?>
<ds:datastoreItem xmlns:ds="http://schemas.openxmlformats.org/officeDocument/2006/customXml" ds:itemID="{2E6A5A72-6F71-4417-A02E-0AA00B5D64EC}"/>
</file>

<file path=customXml/itemProps4.xml><?xml version="1.0" encoding="utf-8"?>
<ds:datastoreItem xmlns:ds="http://schemas.openxmlformats.org/officeDocument/2006/customXml" ds:itemID="{87619FA6-DAC9-497C-BF15-B8BEFAF3A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68</vt:i4>
      </vt:variant>
    </vt:vector>
  </HeadingPairs>
  <TitlesOfParts>
    <vt:vector size="130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2015-11-26T07:26:26Z</cp:lastPrinted>
  <dcterms:created xsi:type="dcterms:W3CDTF">2015-11-23T11:27:03Z</dcterms:created>
  <dcterms:modified xsi:type="dcterms:W3CDTF">2015-11-26T07:33:12Z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fd7782c8-72fb-43d5-a6a3-fb290a155de6</vt:lpwstr>
  </property>
</Properties>
</file>