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120" yWindow="45" windowWidth="15480" windowHeight="11640" tabRatio="917" firstSheet="6" activeTab="48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MKT2_UAH" sheetId="7" r:id="rId7"/>
    <sheet name="MKT2_USD" sheetId="8" r:id="rId8"/>
    <sheet name="MT_UAHD" sheetId="9" state="hidden" r:id="rId9"/>
    <sheet name="MT_USDD" sheetId="10" state="hidden" r:id="rId10"/>
    <sheet name="MT_ALL" sheetId="11" state="hidden" r:id="rId11"/>
    <sheet name="MTM_ALL" sheetId="12" state="hidden" r:id="rId12"/>
    <sheet name="MK_ALL" sheetId="13" state="hidden" r:id="rId13"/>
    <sheet name="SRATED" sheetId="14" state="hidden" r:id="rId14"/>
    <sheet name="RATED" sheetId="15" state="hidden" r:id="rId15"/>
    <sheet name="RATEDS" sheetId="16" state="hidden" r:id="rId16"/>
    <sheet name="SRATE_M" sheetId="17" state="hidden" r:id="rId17"/>
    <sheet name="SRATE" sheetId="18" state="hidden" r:id="rId18"/>
    <sheet name="RATE_M" sheetId="19" r:id="rId19"/>
    <sheet name="RATE" sheetId="20" state="hidden" r:id="rId20"/>
    <sheet name="RATE_CMP" sheetId="21" state="hidden" r:id="rId21"/>
    <sheet name="CURD" sheetId="22" state="hidden" r:id="rId22"/>
    <sheet name="CURDS" sheetId="23" state="hidden" r:id="rId23"/>
    <sheet name="CUR_M" sheetId="24" r:id="rId24"/>
    <sheet name="CUR" sheetId="25" state="hidden" r:id="rId25"/>
    <sheet name="CUR_CMP" sheetId="26" state="hidden" r:id="rId26"/>
    <sheet name="CUR_M_EXT" sheetId="27" state="hidden" r:id="rId27"/>
    <sheet name="CUR_CMP_EXT" sheetId="28" state="hidden" r:id="rId28"/>
    <sheet name="DKT1" sheetId="29" state="hidden" r:id="rId29"/>
    <sheet name="DKT2" sheetId="30" r:id="rId30"/>
    <sheet name="DTK2" sheetId="31" r:id="rId31"/>
    <sheet name="DKRD" sheetId="32" state="hidden" r:id="rId32"/>
    <sheet name="DKR2DSTATE" sheetId="33" state="hidden" r:id="rId33"/>
    <sheet name="DKR2DGUAR" sheetId="34" state="hidden" r:id="rId34"/>
    <sheet name="DKR" sheetId="35" state="hidden" r:id="rId35"/>
    <sheet name="DKR2" sheetId="36" state="hidden" r:id="rId36"/>
    <sheet name="YT_ALL_USD_D" sheetId="37" state="hidden" r:id="rId37"/>
    <sheet name="YT_ALL_UAH_D" sheetId="38" state="hidden" r:id="rId38"/>
    <sheet name="YT_ALL_PER_D" sheetId="39" state="hidden" r:id="rId39"/>
    <sheet name="YT_ALL" sheetId="40" state="hidden" r:id="rId40"/>
    <sheet name="YTM_ALL_UAH_D" sheetId="41" state="hidden" r:id="rId41"/>
    <sheet name="YTM_ALL_USD_D" sheetId="42" state="hidden" r:id="rId42"/>
    <sheet name="YTM_ALL" sheetId="43" state="hidden" r:id="rId43"/>
    <sheet name="YKM_ALL_UAH_D" sheetId="44" state="hidden" r:id="rId44"/>
    <sheet name="YKM_ALL_USD_D" sheetId="45" state="hidden" r:id="rId45"/>
    <sheet name="YKM_ALL" sheetId="46" state="hidden" r:id="rId46"/>
    <sheet name="YK_ALL" sheetId="47" state="hidden" r:id="rId47"/>
    <sheet name="YKT2_UAH" sheetId="48" r:id="rId48"/>
    <sheet name="YKT2_USD" sheetId="49" r:id="rId49"/>
    <sheet name="KINDD" sheetId="50" state="hidden" r:id="rId50"/>
    <sheet name="KIND_CMP" sheetId="51" state="hidden" r:id="rId51"/>
    <sheet name="DTRD" sheetId="52" state="hidden" r:id="rId52"/>
    <sheet name="DTR" sheetId="53" state="hidden" r:id="rId53"/>
    <sheet name="DEBT_TERM1" sheetId="54" state="hidden" r:id="rId54"/>
    <sheet name="DEBT_TERM2" sheetId="55" state="hidden" r:id="rId55"/>
    <sheet name="DEBT_TERM" sheetId="56" state="hidden" r:id="rId56"/>
    <sheet name="K_ALL" sheetId="57" state="hidden" r:id="rId57"/>
    <sheet name="T_ALL" sheetId="58" state="hidden" r:id="rId58"/>
    <sheet name="YKT2_PRC" sheetId="59" state="hidden" r:id="rId59"/>
    <sheet name="TBL1" sheetId="60" state="hidden" r:id="rId60"/>
    <sheet name="DATA" sheetId="61" state="hidden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6">YK_ALL!$A$18</definedName>
    <definedName name="DTYPERC">YT_ALL!$A$18</definedName>
    <definedName name="DTYUAH" localSheetId="46">YK_ALL!$A$6</definedName>
    <definedName name="DTYUAH">YT_ALL!$A$6</definedName>
    <definedName name="DTYUSD" localSheetId="46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DATA!$A$9</definedName>
    <definedName name="REPORT_REGIME">DATA!$A$8</definedName>
    <definedName name="SRATED">SRATE!$A$7</definedName>
    <definedName name="STRPRESENTDATE">DATA!$C$3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62913"/>
</workbook>
</file>

<file path=xl/calcChain.xml><?xml version="1.0" encoding="utf-8"?>
<calcChain xmlns="http://schemas.openxmlformats.org/spreadsheetml/2006/main">
  <c r="E7" i="61" l="1"/>
  <c r="D7" i="61"/>
  <c r="C7" i="61"/>
  <c r="E6" i="61"/>
  <c r="D6" i="61"/>
  <c r="C6" i="61"/>
  <c r="G4" i="61"/>
  <c r="F4" i="61"/>
  <c r="E4" i="61"/>
  <c r="D4" i="53" s="1"/>
  <c r="D4" i="61"/>
  <c r="G4" i="40" s="1"/>
  <c r="A4" i="40" s="1"/>
  <c r="C4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I7" i="51"/>
  <c r="G7" i="51"/>
  <c r="F7" i="51"/>
  <c r="E7" i="51"/>
  <c r="D7" i="51"/>
  <c r="C7" i="51"/>
  <c r="B7" i="51"/>
  <c r="B1" i="51"/>
  <c r="F126" i="49"/>
  <c r="E126" i="49"/>
  <c r="D126" i="49"/>
  <c r="C126" i="49"/>
  <c r="B126" i="49"/>
  <c r="F123" i="49"/>
  <c r="E123" i="49"/>
  <c r="D123" i="49"/>
  <c r="C123" i="49"/>
  <c r="B123" i="49"/>
  <c r="F110" i="49"/>
  <c r="E110" i="49"/>
  <c r="D110" i="49"/>
  <c r="C110" i="49"/>
  <c r="C101" i="49" s="1"/>
  <c r="B110" i="49"/>
  <c r="F108" i="49"/>
  <c r="E108" i="49"/>
  <c r="D108" i="49"/>
  <c r="D101" i="49" s="1"/>
  <c r="C108" i="49"/>
  <c r="B108" i="49"/>
  <c r="F102" i="49"/>
  <c r="E102" i="49"/>
  <c r="E101" i="49" s="1"/>
  <c r="D102" i="49"/>
  <c r="C102" i="49"/>
  <c r="B102" i="49"/>
  <c r="G101" i="49"/>
  <c r="G83" i="49" s="1"/>
  <c r="F99" i="49"/>
  <c r="E99" i="49"/>
  <c r="E84" i="49" s="1"/>
  <c r="E83" i="49" s="1"/>
  <c r="E6" i="49" s="1"/>
  <c r="D99" i="49"/>
  <c r="C99" i="49"/>
  <c r="B99" i="49"/>
  <c r="F95" i="49"/>
  <c r="E95" i="49"/>
  <c r="D95" i="49"/>
  <c r="C95" i="49"/>
  <c r="B95" i="49"/>
  <c r="F85" i="49"/>
  <c r="E85" i="49"/>
  <c r="D85" i="49"/>
  <c r="C85" i="49"/>
  <c r="C84" i="49" s="1"/>
  <c r="B85" i="49"/>
  <c r="G84" i="49"/>
  <c r="D84" i="49"/>
  <c r="F81" i="49"/>
  <c r="E81" i="49"/>
  <c r="D81" i="49"/>
  <c r="C81" i="49"/>
  <c r="B81" i="49"/>
  <c r="F67" i="49"/>
  <c r="E67" i="49"/>
  <c r="D67" i="49"/>
  <c r="C67" i="49"/>
  <c r="B67" i="49"/>
  <c r="F63" i="49"/>
  <c r="E63" i="49"/>
  <c r="D63" i="49"/>
  <c r="C63" i="49"/>
  <c r="B63" i="49"/>
  <c r="F56" i="49"/>
  <c r="F48" i="49" s="1"/>
  <c r="E56" i="49"/>
  <c r="D56" i="49"/>
  <c r="C56" i="49"/>
  <c r="B56" i="49"/>
  <c r="B48" i="49" s="1"/>
  <c r="F49" i="49"/>
  <c r="E49" i="49"/>
  <c r="D49" i="49"/>
  <c r="C49" i="49"/>
  <c r="C48" i="49" s="1"/>
  <c r="B49" i="49"/>
  <c r="G48" i="49"/>
  <c r="E48" i="49"/>
  <c r="F46" i="49"/>
  <c r="F8" i="49" s="1"/>
  <c r="E46" i="49"/>
  <c r="D46" i="49"/>
  <c r="C46" i="49"/>
  <c r="B46" i="49"/>
  <c r="F9" i="49"/>
  <c r="E9" i="49"/>
  <c r="D9" i="49"/>
  <c r="D8" i="49" s="1"/>
  <c r="C9" i="49"/>
  <c r="C8" i="49" s="1"/>
  <c r="C7" i="49" s="1"/>
  <c r="B9" i="49"/>
  <c r="G8" i="49"/>
  <c r="E8" i="49"/>
  <c r="E7" i="49" s="1"/>
  <c r="B8" i="49"/>
  <c r="B7" i="49" s="1"/>
  <c r="G7" i="49"/>
  <c r="A6" i="49"/>
  <c r="G4" i="49"/>
  <c r="A2" i="49"/>
  <c r="F126" i="48"/>
  <c r="E126" i="48"/>
  <c r="D126" i="48"/>
  <c r="C126" i="48"/>
  <c r="B126" i="48"/>
  <c r="F123" i="48"/>
  <c r="E123" i="48"/>
  <c r="D123" i="48"/>
  <c r="C123" i="48"/>
  <c r="B123" i="48"/>
  <c r="F110" i="48"/>
  <c r="E110" i="48"/>
  <c r="D110" i="48"/>
  <c r="C110" i="48"/>
  <c r="B110" i="48"/>
  <c r="F108" i="48"/>
  <c r="E108" i="48"/>
  <c r="D108" i="48"/>
  <c r="C108" i="48"/>
  <c r="B108" i="48"/>
  <c r="F102" i="48"/>
  <c r="E102" i="48"/>
  <c r="D102" i="48"/>
  <c r="D101" i="48" s="1"/>
  <c r="C102" i="48"/>
  <c r="B102" i="48"/>
  <c r="G101" i="48"/>
  <c r="F101" i="48"/>
  <c r="C101" i="48"/>
  <c r="B101" i="48"/>
  <c r="F99" i="48"/>
  <c r="E99" i="48"/>
  <c r="D99" i="48"/>
  <c r="C99" i="48"/>
  <c r="B99" i="48"/>
  <c r="F95" i="48"/>
  <c r="E95" i="48"/>
  <c r="D95" i="48"/>
  <c r="D84" i="48" s="1"/>
  <c r="D83" i="48" s="1"/>
  <c r="C95" i="48"/>
  <c r="B95" i="48"/>
  <c r="F85" i="48"/>
  <c r="F84" i="48" s="1"/>
  <c r="F83" i="48" s="1"/>
  <c r="E85" i="48"/>
  <c r="E84" i="48" s="1"/>
  <c r="D85" i="48"/>
  <c r="C85" i="48"/>
  <c r="B85" i="48"/>
  <c r="B84" i="48" s="1"/>
  <c r="G84" i="48"/>
  <c r="G83" i="48" s="1"/>
  <c r="C84" i="48"/>
  <c r="C83" i="48" s="1"/>
  <c r="F81" i="48"/>
  <c r="E81" i="48"/>
  <c r="D81" i="48"/>
  <c r="C81" i="48"/>
  <c r="B81" i="48"/>
  <c r="F67" i="48"/>
  <c r="E67" i="48"/>
  <c r="D67" i="48"/>
  <c r="C67" i="48"/>
  <c r="B67" i="48"/>
  <c r="F63" i="48"/>
  <c r="E63" i="48"/>
  <c r="D63" i="48"/>
  <c r="D48" i="48" s="1"/>
  <c r="C63" i="48"/>
  <c r="B63" i="48"/>
  <c r="F56" i="48"/>
  <c r="E56" i="48"/>
  <c r="E48" i="48" s="1"/>
  <c r="D56" i="48"/>
  <c r="C56" i="48"/>
  <c r="B56" i="48"/>
  <c r="F49" i="48"/>
  <c r="F48" i="48" s="1"/>
  <c r="E49" i="48"/>
  <c r="D49" i="48"/>
  <c r="C49" i="48"/>
  <c r="B49" i="48"/>
  <c r="B48" i="48" s="1"/>
  <c r="G48" i="48"/>
  <c r="F46" i="48"/>
  <c r="E46" i="48"/>
  <c r="E8" i="48" s="1"/>
  <c r="D46" i="48"/>
  <c r="C46" i="48"/>
  <c r="B46" i="48"/>
  <c r="F9" i="48"/>
  <c r="F8" i="48" s="1"/>
  <c r="E9" i="48"/>
  <c r="D9" i="48"/>
  <c r="C9" i="48"/>
  <c r="C8" i="48" s="1"/>
  <c r="B9" i="48"/>
  <c r="B8" i="48" s="1"/>
  <c r="G8" i="48"/>
  <c r="D8" i="48"/>
  <c r="G7" i="48"/>
  <c r="F7" i="48"/>
  <c r="B7" i="48"/>
  <c r="A6" i="48"/>
  <c r="G4" i="48"/>
  <c r="A2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F20" i="46"/>
  <c r="E20" i="46"/>
  <c r="D20" i="46"/>
  <c r="C20" i="46"/>
  <c r="B20" i="46"/>
  <c r="A20" i="46"/>
  <c r="G19" i="46"/>
  <c r="F19" i="46"/>
  <c r="E19" i="46"/>
  <c r="D19" i="46"/>
  <c r="D18" i="46" s="1"/>
  <c r="C19" i="46"/>
  <c r="B19" i="46"/>
  <c r="A19" i="46"/>
  <c r="G18" i="46"/>
  <c r="F18" i="46"/>
  <c r="C18" i="46"/>
  <c r="B18" i="46"/>
  <c r="G17" i="46"/>
  <c r="F17" i="46"/>
  <c r="E17" i="46"/>
  <c r="D17" i="46"/>
  <c r="C17" i="46"/>
  <c r="B17" i="46"/>
  <c r="G14" i="46"/>
  <c r="F14" i="46"/>
  <c r="E14" i="46"/>
  <c r="D14" i="46"/>
  <c r="C14" i="46"/>
  <c r="B14" i="46"/>
  <c r="A14" i="46"/>
  <c r="G13" i="46"/>
  <c r="F13" i="46"/>
  <c r="F12" i="46" s="1"/>
  <c r="E13" i="46"/>
  <c r="D13" i="46"/>
  <c r="C13" i="46"/>
  <c r="B13" i="46"/>
  <c r="B12" i="46" s="1"/>
  <c r="A13" i="46"/>
  <c r="E12" i="46"/>
  <c r="D12" i="46"/>
  <c r="G11" i="46"/>
  <c r="F11" i="46"/>
  <c r="E11" i="46"/>
  <c r="D11" i="46"/>
  <c r="C11" i="46"/>
  <c r="B11" i="46"/>
  <c r="G8" i="46"/>
  <c r="F8" i="46"/>
  <c r="E8" i="46"/>
  <c r="D8" i="46"/>
  <c r="C8" i="46"/>
  <c r="B8" i="46"/>
  <c r="A8" i="46"/>
  <c r="G7" i="46"/>
  <c r="F7" i="46"/>
  <c r="E7" i="46"/>
  <c r="D7" i="46"/>
  <c r="D6" i="46" s="1"/>
  <c r="C7" i="46"/>
  <c r="B7" i="46"/>
  <c r="A7" i="46"/>
  <c r="G6" i="46"/>
  <c r="F6" i="46"/>
  <c r="C6" i="46"/>
  <c r="B6" i="46"/>
  <c r="G5" i="46"/>
  <c r="F5" i="46"/>
  <c r="E5" i="46"/>
  <c r="D5" i="46"/>
  <c r="C5" i="46"/>
  <c r="B5" i="46"/>
  <c r="G20" i="43"/>
  <c r="F20" i="43"/>
  <c r="E20" i="43"/>
  <c r="D20" i="43"/>
  <c r="C20" i="43"/>
  <c r="B20" i="43"/>
  <c r="A20" i="43"/>
  <c r="G19" i="43"/>
  <c r="F19" i="43"/>
  <c r="F18" i="43" s="1"/>
  <c r="E19" i="43"/>
  <c r="D19" i="43"/>
  <c r="C19" i="43"/>
  <c r="B19" i="43"/>
  <c r="B18" i="43" s="1"/>
  <c r="A19" i="43"/>
  <c r="E18" i="43"/>
  <c r="D18" i="43"/>
  <c r="G17" i="43"/>
  <c r="F17" i="43"/>
  <c r="E17" i="43"/>
  <c r="D17" i="43"/>
  <c r="C17" i="43"/>
  <c r="B17" i="43"/>
  <c r="G14" i="43"/>
  <c r="F14" i="43"/>
  <c r="E14" i="43"/>
  <c r="D14" i="43"/>
  <c r="C14" i="43"/>
  <c r="B14" i="43"/>
  <c r="A14" i="43"/>
  <c r="G13" i="43"/>
  <c r="F13" i="43"/>
  <c r="E13" i="43"/>
  <c r="D13" i="43"/>
  <c r="D12" i="43" s="1"/>
  <c r="C13" i="43"/>
  <c r="B13" i="43"/>
  <c r="A13" i="43"/>
  <c r="G12" i="43"/>
  <c r="F12" i="43"/>
  <c r="C12" i="43"/>
  <c r="B12" i="43"/>
  <c r="G11" i="43"/>
  <c r="F11" i="43"/>
  <c r="E11" i="43"/>
  <c r="D11" i="43"/>
  <c r="C11" i="43"/>
  <c r="B11" i="43"/>
  <c r="G8" i="43"/>
  <c r="F8" i="43"/>
  <c r="E8" i="43"/>
  <c r="D8" i="43"/>
  <c r="C8" i="43"/>
  <c r="B8" i="43"/>
  <c r="A8" i="43"/>
  <c r="G7" i="43"/>
  <c r="F7" i="43"/>
  <c r="F6" i="43" s="1"/>
  <c r="E7" i="43"/>
  <c r="D7" i="43"/>
  <c r="C7" i="43"/>
  <c r="B7" i="43"/>
  <c r="B6" i="43" s="1"/>
  <c r="A7" i="43"/>
  <c r="E6" i="43"/>
  <c r="D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/>
  <c r="G6" i="40"/>
  <c r="F6" i="40"/>
  <c r="E6" i="40"/>
  <c r="D6" i="40"/>
  <c r="C6" i="40"/>
  <c r="B6" i="40"/>
  <c r="C17" i="36"/>
  <c r="B17" i="36"/>
  <c r="C9" i="36"/>
  <c r="B9" i="36"/>
  <c r="C8" i="36"/>
  <c r="B8" i="36"/>
  <c r="A3" i="36"/>
  <c r="A2" i="36"/>
  <c r="A1" i="36"/>
  <c r="D7" i="35"/>
  <c r="C7" i="35"/>
  <c r="B7" i="35"/>
  <c r="D5" i="35"/>
  <c r="A2" i="35"/>
  <c r="C105" i="31"/>
  <c r="B105" i="31"/>
  <c r="C97" i="31"/>
  <c r="B97" i="31"/>
  <c r="C95" i="31"/>
  <c r="B95" i="31"/>
  <c r="C89" i="31"/>
  <c r="C88" i="31" s="1"/>
  <c r="B89" i="31"/>
  <c r="D88" i="31"/>
  <c r="B88" i="31"/>
  <c r="C86" i="31"/>
  <c r="B86" i="31"/>
  <c r="C79" i="31"/>
  <c r="B79" i="31"/>
  <c r="C75" i="31"/>
  <c r="B75" i="31"/>
  <c r="C68" i="31"/>
  <c r="B68" i="31"/>
  <c r="C61" i="31"/>
  <c r="B61" i="31"/>
  <c r="D60" i="31"/>
  <c r="D59" i="31" s="1"/>
  <c r="C60" i="31"/>
  <c r="C59" i="31"/>
  <c r="C57" i="31"/>
  <c r="B57" i="31"/>
  <c r="C53" i="31"/>
  <c r="C47" i="31" s="1"/>
  <c r="B53" i="31"/>
  <c r="C48" i="31"/>
  <c r="B48" i="31"/>
  <c r="B47" i="31" s="1"/>
  <c r="D47" i="31"/>
  <c r="C45" i="31"/>
  <c r="B45" i="31"/>
  <c r="C10" i="31"/>
  <c r="C9" i="31" s="1"/>
  <c r="C8" i="31" s="1"/>
  <c r="B10" i="31"/>
  <c r="D9" i="31"/>
  <c r="B9" i="31"/>
  <c r="B8" i="31" s="1"/>
  <c r="A7" i="31"/>
  <c r="C6" i="31"/>
  <c r="B6" i="31"/>
  <c r="A3" i="31"/>
  <c r="A2" i="31"/>
  <c r="C105" i="30"/>
  <c r="B105" i="30"/>
  <c r="C97" i="30"/>
  <c r="B97" i="30"/>
  <c r="C95" i="30"/>
  <c r="B95" i="30"/>
  <c r="C89" i="30"/>
  <c r="B89" i="30"/>
  <c r="B88" i="30" s="1"/>
  <c r="D88" i="30"/>
  <c r="C86" i="30"/>
  <c r="B86" i="30"/>
  <c r="C82" i="30"/>
  <c r="B82" i="30"/>
  <c r="C77" i="30"/>
  <c r="C76" i="30" s="1"/>
  <c r="B77" i="30"/>
  <c r="D76" i="30"/>
  <c r="B76" i="30"/>
  <c r="B75" i="30" s="1"/>
  <c r="D75" i="30"/>
  <c r="C73" i="30"/>
  <c r="B73" i="30"/>
  <c r="C66" i="30"/>
  <c r="B66" i="30"/>
  <c r="C62" i="30"/>
  <c r="B62" i="30"/>
  <c r="C55" i="30"/>
  <c r="B55" i="30"/>
  <c r="C48" i="30"/>
  <c r="C47" i="30" s="1"/>
  <c r="B48" i="30"/>
  <c r="D47" i="30"/>
  <c r="B47" i="30"/>
  <c r="C45" i="30"/>
  <c r="B45" i="30"/>
  <c r="C10" i="30"/>
  <c r="C9" i="30" s="1"/>
  <c r="B10" i="30"/>
  <c r="B9" i="30" s="1"/>
  <c r="B8" i="30" s="1"/>
  <c r="D9" i="30"/>
  <c r="D8" i="30"/>
  <c r="C8" i="30"/>
  <c r="B7" i="30"/>
  <c r="A7" i="30"/>
  <c r="A3" i="30"/>
  <c r="A2" i="30"/>
  <c r="C23" i="29"/>
  <c r="B23" i="29"/>
  <c r="C19" i="29"/>
  <c r="B19" i="29"/>
  <c r="B18" i="29" s="1"/>
  <c r="D18" i="29"/>
  <c r="C12" i="29"/>
  <c r="B12" i="29"/>
  <c r="C9" i="29"/>
  <c r="B9" i="29"/>
  <c r="B8" i="29" s="1"/>
  <c r="B7" i="29" s="1"/>
  <c r="D8" i="29"/>
  <c r="C8" i="29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M7" i="28"/>
  <c r="L7" i="28"/>
  <c r="K7" i="28"/>
  <c r="G7" i="28"/>
  <c r="F7" i="28"/>
  <c r="E7" i="28"/>
  <c r="N7" i="27"/>
  <c r="M7" i="27"/>
  <c r="L7" i="27"/>
  <c r="K7" i="27"/>
  <c r="G7" i="27"/>
  <c r="F7" i="27"/>
  <c r="E7" i="27"/>
  <c r="G32" i="26"/>
  <c r="F32" i="26"/>
  <c r="E32" i="26"/>
  <c r="D32" i="26"/>
  <c r="C32" i="26"/>
  <c r="C24" i="26" s="1"/>
  <c r="B32" i="26"/>
  <c r="G25" i="26"/>
  <c r="F25" i="26"/>
  <c r="E25" i="26"/>
  <c r="E24" i="26" s="1"/>
  <c r="D25" i="26"/>
  <c r="D24" i="26" s="1"/>
  <c r="C25" i="26"/>
  <c r="B25" i="26"/>
  <c r="G24" i="26"/>
  <c r="F24" i="26"/>
  <c r="B24" i="26"/>
  <c r="H8" i="26"/>
  <c r="G8" i="26"/>
  <c r="F8" i="26"/>
  <c r="E8" i="26"/>
  <c r="D8" i="26"/>
  <c r="C8" i="26"/>
  <c r="B8" i="26"/>
  <c r="C31" i="25"/>
  <c r="B31" i="25"/>
  <c r="B23" i="25" s="1"/>
  <c r="C24" i="25"/>
  <c r="C23" i="25" s="1"/>
  <c r="B24" i="25"/>
  <c r="D21" i="25"/>
  <c r="B21" i="25"/>
  <c r="D7" i="25"/>
  <c r="C7" i="25"/>
  <c r="B7" i="25"/>
  <c r="A2" i="25"/>
  <c r="D7" i="24"/>
  <c r="C7" i="24"/>
  <c r="B7" i="24"/>
  <c r="A7" i="24"/>
  <c r="C6" i="24"/>
  <c r="B6" i="24"/>
  <c r="A3" i="24"/>
  <c r="A2" i="24"/>
  <c r="G26" i="21"/>
  <c r="F26" i="21"/>
  <c r="E26" i="21"/>
  <c r="D26" i="21"/>
  <c r="C26" i="21"/>
  <c r="B26" i="21"/>
  <c r="G21" i="21"/>
  <c r="F21" i="21"/>
  <c r="F20" i="21" s="1"/>
  <c r="E21" i="21"/>
  <c r="E20" i="21" s="1"/>
  <c r="D21" i="21"/>
  <c r="C21" i="21"/>
  <c r="B21" i="21"/>
  <c r="B20" i="21" s="1"/>
  <c r="G20" i="21"/>
  <c r="D20" i="21"/>
  <c r="C20" i="21"/>
  <c r="H13" i="21"/>
  <c r="H12" i="21"/>
  <c r="H7" i="21" s="1"/>
  <c r="G7" i="21"/>
  <c r="F7" i="21"/>
  <c r="E7" i="21"/>
  <c r="D7" i="21"/>
  <c r="C7" i="21"/>
  <c r="B7" i="21"/>
  <c r="H4" i="21"/>
  <c r="C28" i="20"/>
  <c r="B28" i="20"/>
  <c r="C23" i="20"/>
  <c r="C22" i="20" s="1"/>
  <c r="B23" i="20"/>
  <c r="B22" i="20" s="1"/>
  <c r="D20" i="20"/>
  <c r="B20" i="20"/>
  <c r="D7" i="20"/>
  <c r="C7" i="20"/>
  <c r="B7" i="20"/>
  <c r="D5" i="20"/>
  <c r="A2" i="20"/>
  <c r="D7" i="19"/>
  <c r="C7" i="19"/>
  <c r="B7" i="19"/>
  <c r="A7" i="19"/>
  <c r="C6" i="19"/>
  <c r="B6" i="19"/>
  <c r="D5" i="19"/>
  <c r="A3" i="19"/>
  <c r="A2" i="19"/>
  <c r="C18" i="18"/>
  <c r="B18" i="18"/>
  <c r="C15" i="18"/>
  <c r="B15" i="18"/>
  <c r="C14" i="18"/>
  <c r="B14" i="18"/>
  <c r="D9" i="18"/>
  <c r="C9" i="18"/>
  <c r="B9" i="18"/>
  <c r="A9" i="18"/>
  <c r="D8" i="18"/>
  <c r="C8" i="18"/>
  <c r="B8" i="18"/>
  <c r="A8" i="18"/>
  <c r="D7" i="18"/>
  <c r="C7" i="18"/>
  <c r="B7" i="18"/>
  <c r="A2" i="18"/>
  <c r="D6" i="17"/>
  <c r="C6" i="17"/>
  <c r="B6" i="17"/>
  <c r="A2" i="17"/>
  <c r="H18" i="13"/>
  <c r="G18" i="13"/>
  <c r="F18" i="13"/>
  <c r="E18" i="13"/>
  <c r="D18" i="13"/>
  <c r="C18" i="13"/>
  <c r="B18" i="13"/>
  <c r="H12" i="13"/>
  <c r="G12" i="13"/>
  <c r="F12" i="13"/>
  <c r="E12" i="13"/>
  <c r="D12" i="13"/>
  <c r="C12" i="13"/>
  <c r="B12" i="13"/>
  <c r="H10" i="13"/>
  <c r="A10" i="13" s="1"/>
  <c r="H6" i="13"/>
  <c r="G6" i="13"/>
  <c r="F6" i="13"/>
  <c r="E6" i="13"/>
  <c r="D6" i="13"/>
  <c r="C6" i="13"/>
  <c r="B6" i="13"/>
  <c r="H20" i="12"/>
  <c r="G20" i="12"/>
  <c r="F20" i="12"/>
  <c r="E20" i="12"/>
  <c r="D20" i="12"/>
  <c r="C20" i="12"/>
  <c r="B20" i="12"/>
  <c r="A20" i="12"/>
  <c r="H19" i="12"/>
  <c r="G19" i="12"/>
  <c r="F19" i="12"/>
  <c r="E19" i="12"/>
  <c r="D19" i="12"/>
  <c r="C19" i="12"/>
  <c r="B19" i="12"/>
  <c r="A19" i="12"/>
  <c r="H18" i="12"/>
  <c r="A18" i="12"/>
  <c r="H17" i="12"/>
  <c r="G17" i="12"/>
  <c r="F17" i="12"/>
  <c r="E17" i="12"/>
  <c r="D17" i="12"/>
  <c r="C17" i="12"/>
  <c r="B17" i="12"/>
  <c r="H14" i="12"/>
  <c r="G14" i="12"/>
  <c r="F14" i="12"/>
  <c r="E14" i="12"/>
  <c r="D14" i="12"/>
  <c r="C14" i="12"/>
  <c r="B14" i="12"/>
  <c r="A14" i="12"/>
  <c r="H13" i="12"/>
  <c r="G13" i="12"/>
  <c r="F13" i="12"/>
  <c r="E13" i="12"/>
  <c r="D13" i="12"/>
  <c r="C13" i="12"/>
  <c r="B13" i="12"/>
  <c r="B12" i="12" s="1"/>
  <c r="A13" i="12"/>
  <c r="A12" i="12"/>
  <c r="H11" i="12"/>
  <c r="G11" i="12"/>
  <c r="F11" i="12"/>
  <c r="E11" i="12"/>
  <c r="D11" i="12"/>
  <c r="C11" i="12"/>
  <c r="B11" i="12"/>
  <c r="H8" i="12"/>
  <c r="G8" i="12"/>
  <c r="F8" i="12"/>
  <c r="E8" i="12"/>
  <c r="D8" i="12"/>
  <c r="C8" i="12"/>
  <c r="B8" i="12"/>
  <c r="A8" i="12"/>
  <c r="H7" i="12"/>
  <c r="G7" i="12"/>
  <c r="F7" i="12"/>
  <c r="F6" i="12" s="1"/>
  <c r="E7" i="12"/>
  <c r="D7" i="12"/>
  <c r="C7" i="12"/>
  <c r="B7" i="12"/>
  <c r="B6" i="12" s="1"/>
  <c r="A7" i="12"/>
  <c r="A6" i="12"/>
  <c r="H5" i="12"/>
  <c r="G5" i="12"/>
  <c r="F5" i="12"/>
  <c r="E5" i="12"/>
  <c r="D5" i="12"/>
  <c r="C5" i="12"/>
  <c r="B5" i="12"/>
  <c r="H18" i="11"/>
  <c r="G18" i="11"/>
  <c r="F18" i="11"/>
  <c r="E18" i="11"/>
  <c r="D18" i="11"/>
  <c r="C18" i="11"/>
  <c r="B18" i="11"/>
  <c r="H12" i="11"/>
  <c r="G12" i="11"/>
  <c r="F12" i="11"/>
  <c r="E12" i="11"/>
  <c r="D12" i="11"/>
  <c r="C12" i="11"/>
  <c r="B12" i="11"/>
  <c r="H10" i="11"/>
  <c r="A10" i="11"/>
  <c r="H6" i="11"/>
  <c r="G6" i="11"/>
  <c r="F6" i="11"/>
  <c r="E6" i="11"/>
  <c r="D6" i="11"/>
  <c r="C6" i="11"/>
  <c r="B6" i="11"/>
  <c r="G107" i="8"/>
  <c r="F107" i="8"/>
  <c r="E107" i="8"/>
  <c r="D107" i="8"/>
  <c r="C107" i="8"/>
  <c r="B107" i="8"/>
  <c r="G98" i="8"/>
  <c r="F98" i="8"/>
  <c r="E98" i="8"/>
  <c r="D98" i="8"/>
  <c r="C98" i="8"/>
  <c r="B98" i="8"/>
  <c r="G96" i="8"/>
  <c r="F96" i="8"/>
  <c r="E96" i="8"/>
  <c r="D96" i="8"/>
  <c r="C96" i="8"/>
  <c r="B96" i="8"/>
  <c r="G90" i="8"/>
  <c r="F90" i="8"/>
  <c r="E90" i="8"/>
  <c r="D90" i="8"/>
  <c r="C90" i="8"/>
  <c r="B90" i="8"/>
  <c r="B89" i="8" s="1"/>
  <c r="H89" i="8"/>
  <c r="G87" i="8"/>
  <c r="F87" i="8"/>
  <c r="E87" i="8"/>
  <c r="D87" i="8"/>
  <c r="C87" i="8"/>
  <c r="B87" i="8"/>
  <c r="G83" i="8"/>
  <c r="F83" i="8"/>
  <c r="E83" i="8"/>
  <c r="D83" i="8"/>
  <c r="C83" i="8"/>
  <c r="B83" i="8"/>
  <c r="G78" i="8"/>
  <c r="F78" i="8"/>
  <c r="E78" i="8"/>
  <c r="D78" i="8"/>
  <c r="C78" i="8"/>
  <c r="B78" i="8"/>
  <c r="H77" i="8"/>
  <c r="G74" i="8"/>
  <c r="F74" i="8"/>
  <c r="E74" i="8"/>
  <c r="D74" i="8"/>
  <c r="C74" i="8"/>
  <c r="B74" i="8"/>
  <c r="G66" i="8"/>
  <c r="F66" i="8"/>
  <c r="E66" i="8"/>
  <c r="D66" i="8"/>
  <c r="C66" i="8"/>
  <c r="B66" i="8"/>
  <c r="G62" i="8"/>
  <c r="F62" i="8"/>
  <c r="E62" i="8"/>
  <c r="D62" i="8"/>
  <c r="C62" i="8"/>
  <c r="B62" i="8"/>
  <c r="G55" i="8"/>
  <c r="F55" i="8"/>
  <c r="E55" i="8"/>
  <c r="D55" i="8"/>
  <c r="C55" i="8"/>
  <c r="B55" i="8"/>
  <c r="G48" i="8"/>
  <c r="F48" i="8"/>
  <c r="E48" i="8"/>
  <c r="E47" i="8" s="1"/>
  <c r="D48" i="8"/>
  <c r="D47" i="8" s="1"/>
  <c r="C48" i="8"/>
  <c r="B48" i="8"/>
  <c r="H47" i="8"/>
  <c r="G45" i="8"/>
  <c r="F45" i="8"/>
  <c r="E45" i="8"/>
  <c r="D45" i="8"/>
  <c r="C45" i="8"/>
  <c r="B45" i="8"/>
  <c r="G9" i="8"/>
  <c r="G8" i="8" s="1"/>
  <c r="F9" i="8"/>
  <c r="E9" i="8"/>
  <c r="D9" i="8"/>
  <c r="C9" i="8"/>
  <c r="B9" i="8"/>
  <c r="B8" i="8" s="1"/>
  <c r="H8" i="8"/>
  <c r="A6" i="8"/>
  <c r="H4" i="8"/>
  <c r="A2" i="8"/>
  <c r="G107" i="7"/>
  <c r="F107" i="7"/>
  <c r="E107" i="7"/>
  <c r="D107" i="7"/>
  <c r="C107" i="7"/>
  <c r="B107" i="7"/>
  <c r="G98" i="7"/>
  <c r="F98" i="7"/>
  <c r="E98" i="7"/>
  <c r="D98" i="7"/>
  <c r="C98" i="7"/>
  <c r="B98" i="7"/>
  <c r="G96" i="7"/>
  <c r="F96" i="7"/>
  <c r="E96" i="7"/>
  <c r="D96" i="7"/>
  <c r="C96" i="7"/>
  <c r="B96" i="7"/>
  <c r="G90" i="7"/>
  <c r="F90" i="7"/>
  <c r="F89" i="7" s="1"/>
  <c r="E90" i="7"/>
  <c r="E89" i="7" s="1"/>
  <c r="D90" i="7"/>
  <c r="C90" i="7"/>
  <c r="B90" i="7"/>
  <c r="B89" i="7" s="1"/>
  <c r="H89" i="7"/>
  <c r="G87" i="7"/>
  <c r="F87" i="7"/>
  <c r="E87" i="7"/>
  <c r="D87" i="7"/>
  <c r="C87" i="7"/>
  <c r="B87" i="7"/>
  <c r="G83" i="7"/>
  <c r="F83" i="7"/>
  <c r="E83" i="7"/>
  <c r="D83" i="7"/>
  <c r="C83" i="7"/>
  <c r="B83" i="7"/>
  <c r="G78" i="7"/>
  <c r="F78" i="7"/>
  <c r="E78" i="7"/>
  <c r="D78" i="7"/>
  <c r="C78" i="7"/>
  <c r="B78" i="7"/>
  <c r="B77" i="7" s="1"/>
  <c r="H77" i="7"/>
  <c r="H76" i="7" s="1"/>
  <c r="G74" i="7"/>
  <c r="F74" i="7"/>
  <c r="E74" i="7"/>
  <c r="D74" i="7"/>
  <c r="C74" i="7"/>
  <c r="B74" i="7"/>
  <c r="G66" i="7"/>
  <c r="F66" i="7"/>
  <c r="E66" i="7"/>
  <c r="D66" i="7"/>
  <c r="C66" i="7"/>
  <c r="B66" i="7"/>
  <c r="G62" i="7"/>
  <c r="F62" i="7"/>
  <c r="E62" i="7"/>
  <c r="D62" i="7"/>
  <c r="C62" i="7"/>
  <c r="B62" i="7"/>
  <c r="G55" i="7"/>
  <c r="F55" i="7"/>
  <c r="E55" i="7"/>
  <c r="D55" i="7"/>
  <c r="C55" i="7"/>
  <c r="B55" i="7"/>
  <c r="G48" i="7"/>
  <c r="F48" i="7"/>
  <c r="E48" i="7"/>
  <c r="D48" i="7"/>
  <c r="C48" i="7"/>
  <c r="B48" i="7"/>
  <c r="H47" i="7"/>
  <c r="E47" i="7"/>
  <c r="G45" i="7"/>
  <c r="F45" i="7"/>
  <c r="E45" i="7"/>
  <c r="D45" i="7"/>
  <c r="C45" i="7"/>
  <c r="B45" i="7"/>
  <c r="G9" i="7"/>
  <c r="F9" i="7"/>
  <c r="F8" i="7" s="1"/>
  <c r="E9" i="7"/>
  <c r="D9" i="7"/>
  <c r="D8" i="7" s="1"/>
  <c r="C9" i="7"/>
  <c r="B9" i="7"/>
  <c r="B8" i="7" s="1"/>
  <c r="H8" i="7"/>
  <c r="H7" i="7" s="1"/>
  <c r="A6" i="7"/>
  <c r="H4" i="7"/>
  <c r="A2" i="7"/>
  <c r="G107" i="6"/>
  <c r="F107" i="6"/>
  <c r="E107" i="6"/>
  <c r="D107" i="6"/>
  <c r="C107" i="6"/>
  <c r="B107" i="6"/>
  <c r="G98" i="6"/>
  <c r="F98" i="6"/>
  <c r="E98" i="6"/>
  <c r="D98" i="6"/>
  <c r="C98" i="6"/>
  <c r="B98" i="6"/>
  <c r="G96" i="6"/>
  <c r="F96" i="6"/>
  <c r="E96" i="6"/>
  <c r="D96" i="6"/>
  <c r="C96" i="6"/>
  <c r="B96" i="6"/>
  <c r="G90" i="6"/>
  <c r="F90" i="6"/>
  <c r="E90" i="6"/>
  <c r="D90" i="6"/>
  <c r="C90" i="6"/>
  <c r="B90" i="6"/>
  <c r="H89" i="6"/>
  <c r="G87" i="6"/>
  <c r="F87" i="6"/>
  <c r="E87" i="6"/>
  <c r="D87" i="6"/>
  <c r="C87" i="6"/>
  <c r="B87" i="6"/>
  <c r="G79" i="6"/>
  <c r="F79" i="6"/>
  <c r="E79" i="6"/>
  <c r="D79" i="6"/>
  <c r="C79" i="6"/>
  <c r="B79" i="6"/>
  <c r="G75" i="6"/>
  <c r="F75" i="6"/>
  <c r="E75" i="6"/>
  <c r="D75" i="6"/>
  <c r="C75" i="6"/>
  <c r="B75" i="6"/>
  <c r="G68" i="6"/>
  <c r="F68" i="6"/>
  <c r="E68" i="6"/>
  <c r="D68" i="6"/>
  <c r="C68" i="6"/>
  <c r="B68" i="6"/>
  <c r="G61" i="6"/>
  <c r="F61" i="6"/>
  <c r="E61" i="6"/>
  <c r="D61" i="6"/>
  <c r="C61" i="6"/>
  <c r="B61" i="6"/>
  <c r="H60" i="6"/>
  <c r="G57" i="6"/>
  <c r="F57" i="6"/>
  <c r="E57" i="6"/>
  <c r="D57" i="6"/>
  <c r="C57" i="6"/>
  <c r="B57" i="6"/>
  <c r="G53" i="6"/>
  <c r="F53" i="6"/>
  <c r="E53" i="6"/>
  <c r="D53" i="6"/>
  <c r="C53" i="6"/>
  <c r="B53" i="6"/>
  <c r="G48" i="6"/>
  <c r="F48" i="6"/>
  <c r="E48" i="6"/>
  <c r="D48" i="6"/>
  <c r="D47" i="6" s="1"/>
  <c r="C48" i="6"/>
  <c r="B48" i="6"/>
  <c r="B47" i="6" s="1"/>
  <c r="H47" i="6"/>
  <c r="G45" i="6"/>
  <c r="F45" i="6"/>
  <c r="E45" i="6"/>
  <c r="D45" i="6"/>
  <c r="C45" i="6"/>
  <c r="B45" i="6"/>
  <c r="G9" i="6"/>
  <c r="F9" i="6"/>
  <c r="E9" i="6"/>
  <c r="D9" i="6"/>
  <c r="C9" i="6"/>
  <c r="B9" i="6"/>
  <c r="H8" i="6"/>
  <c r="H7" i="6" s="1"/>
  <c r="H4" i="6"/>
  <c r="G107" i="5"/>
  <c r="F107" i="5"/>
  <c r="E107" i="5"/>
  <c r="D107" i="5"/>
  <c r="C107" i="5"/>
  <c r="B107" i="5"/>
  <c r="G98" i="5"/>
  <c r="F98" i="5"/>
  <c r="E98" i="5"/>
  <c r="D98" i="5"/>
  <c r="C98" i="5"/>
  <c r="B98" i="5"/>
  <c r="G96" i="5"/>
  <c r="F96" i="5"/>
  <c r="E96" i="5"/>
  <c r="D96" i="5"/>
  <c r="C96" i="5"/>
  <c r="B96" i="5"/>
  <c r="G90" i="5"/>
  <c r="F90" i="5"/>
  <c r="E90" i="5"/>
  <c r="D90" i="5"/>
  <c r="C90" i="5"/>
  <c r="B90" i="5"/>
  <c r="H89" i="5"/>
  <c r="G87" i="5"/>
  <c r="F87" i="5"/>
  <c r="E87" i="5"/>
  <c r="D87" i="5"/>
  <c r="C87" i="5"/>
  <c r="B87" i="5"/>
  <c r="G79" i="5"/>
  <c r="F79" i="5"/>
  <c r="E79" i="5"/>
  <c r="D79" i="5"/>
  <c r="C79" i="5"/>
  <c r="B79" i="5"/>
  <c r="G75" i="5"/>
  <c r="F75" i="5"/>
  <c r="E75" i="5"/>
  <c r="D75" i="5"/>
  <c r="C75" i="5"/>
  <c r="B75" i="5"/>
  <c r="G68" i="5"/>
  <c r="F68" i="5"/>
  <c r="E68" i="5"/>
  <c r="D68" i="5"/>
  <c r="C68" i="5"/>
  <c r="B68" i="5"/>
  <c r="G61" i="5"/>
  <c r="F61" i="5"/>
  <c r="E61" i="5"/>
  <c r="D61" i="5"/>
  <c r="D60" i="5" s="1"/>
  <c r="C61" i="5"/>
  <c r="B61" i="5"/>
  <c r="H60" i="5"/>
  <c r="G57" i="5"/>
  <c r="F57" i="5"/>
  <c r="E57" i="5"/>
  <c r="D57" i="5"/>
  <c r="C57" i="5"/>
  <c r="B57" i="5"/>
  <c r="G53" i="5"/>
  <c r="F53" i="5"/>
  <c r="E53" i="5"/>
  <c r="D53" i="5"/>
  <c r="C53" i="5"/>
  <c r="B53" i="5"/>
  <c r="G48" i="5"/>
  <c r="F48" i="5"/>
  <c r="E48" i="5"/>
  <c r="D48" i="5"/>
  <c r="C48" i="5"/>
  <c r="B48" i="5"/>
  <c r="H47" i="5"/>
  <c r="G45" i="5"/>
  <c r="F45" i="5"/>
  <c r="E45" i="5"/>
  <c r="D45" i="5"/>
  <c r="C45" i="5"/>
  <c r="B45" i="5"/>
  <c r="G9" i="5"/>
  <c r="F9" i="5"/>
  <c r="E9" i="5"/>
  <c r="E8" i="5" s="1"/>
  <c r="D9" i="5"/>
  <c r="C9" i="5"/>
  <c r="B9" i="5"/>
  <c r="H8" i="5"/>
  <c r="H4" i="5"/>
  <c r="F77" i="7" l="1"/>
  <c r="G77" i="7"/>
  <c r="E77" i="7"/>
  <c r="E76" i="7" s="1"/>
  <c r="D47" i="7"/>
  <c r="C77" i="7"/>
  <c r="G47" i="7"/>
  <c r="F76" i="7"/>
  <c r="D89" i="7"/>
  <c r="E8" i="7"/>
  <c r="E7" i="7" s="1"/>
  <c r="E6" i="7" s="1"/>
  <c r="B47" i="7"/>
  <c r="B7" i="7" s="1"/>
  <c r="F47" i="7"/>
  <c r="F7" i="7" s="1"/>
  <c r="F6" i="7" s="1"/>
  <c r="C89" i="7"/>
  <c r="G89" i="7"/>
  <c r="G76" i="7" s="1"/>
  <c r="C8" i="7"/>
  <c r="G8" i="7"/>
  <c r="C47" i="7"/>
  <c r="D77" i="7"/>
  <c r="B76" i="7"/>
  <c r="G77" i="8"/>
  <c r="E77" i="8"/>
  <c r="C89" i="8"/>
  <c r="F89" i="8"/>
  <c r="E8" i="8"/>
  <c r="E7" i="8" s="1"/>
  <c r="B47" i="8"/>
  <c r="F47" i="8"/>
  <c r="C77" i="8"/>
  <c r="E89" i="8"/>
  <c r="E76" i="8" s="1"/>
  <c r="C8" i="8"/>
  <c r="G89" i="8"/>
  <c r="G76" i="8" s="1"/>
  <c r="D77" i="8"/>
  <c r="H7" i="8"/>
  <c r="D8" i="8"/>
  <c r="C47" i="8"/>
  <c r="C7" i="8" s="1"/>
  <c r="G47" i="8"/>
  <c r="G7" i="8" s="1"/>
  <c r="B77" i="8"/>
  <c r="B76" i="8" s="1"/>
  <c r="F77" i="8"/>
  <c r="D89" i="8"/>
  <c r="D7" i="8"/>
  <c r="F8" i="8"/>
  <c r="B7" i="8"/>
  <c r="F18" i="12"/>
  <c r="B18" i="12"/>
  <c r="D18" i="12"/>
  <c r="C6" i="12"/>
  <c r="F12" i="12"/>
  <c r="G6" i="12"/>
  <c r="E12" i="12"/>
  <c r="E18" i="12"/>
  <c r="C12" i="12"/>
  <c r="G12" i="12"/>
  <c r="E6" i="12"/>
  <c r="H6" i="12"/>
  <c r="D6" i="12"/>
  <c r="H12" i="12"/>
  <c r="D12" i="12"/>
  <c r="C18" i="12"/>
  <c r="G18" i="12"/>
  <c r="B8" i="6"/>
  <c r="F8" i="6"/>
  <c r="E60" i="6"/>
  <c r="D8" i="6"/>
  <c r="B7" i="6"/>
  <c r="B60" i="6"/>
  <c r="F60" i="6"/>
  <c r="C89" i="6"/>
  <c r="F47" i="6"/>
  <c r="B89" i="6"/>
  <c r="F89" i="6"/>
  <c r="F59" i="6" s="1"/>
  <c r="C60" i="6"/>
  <c r="C59" i="6" s="1"/>
  <c r="G60" i="6"/>
  <c r="G8" i="6"/>
  <c r="D89" i="6"/>
  <c r="E47" i="6"/>
  <c r="D60" i="6"/>
  <c r="G89" i="6"/>
  <c r="C8" i="6"/>
  <c r="E8" i="6"/>
  <c r="C47" i="6"/>
  <c r="G47" i="6"/>
  <c r="G7" i="6" s="1"/>
  <c r="E89" i="6"/>
  <c r="E59" i="6" s="1"/>
  <c r="D7" i="6"/>
  <c r="F47" i="5"/>
  <c r="B8" i="5"/>
  <c r="F8" i="5"/>
  <c r="C47" i="5"/>
  <c r="G47" i="5"/>
  <c r="G60" i="5"/>
  <c r="F7" i="5"/>
  <c r="H7" i="5"/>
  <c r="D47" i="5"/>
  <c r="E89" i="5"/>
  <c r="C8" i="5"/>
  <c r="C7" i="5" s="1"/>
  <c r="G8" i="5"/>
  <c r="B89" i="5"/>
  <c r="F89" i="5"/>
  <c r="B47" i="5"/>
  <c r="B7" i="5" s="1"/>
  <c r="C60" i="5"/>
  <c r="E47" i="5"/>
  <c r="E7" i="5" s="1"/>
  <c r="B60" i="5"/>
  <c r="D8" i="5"/>
  <c r="D7" i="5" s="1"/>
  <c r="H59" i="5"/>
  <c r="E60" i="5"/>
  <c r="F60" i="5"/>
  <c r="C89" i="5"/>
  <c r="C59" i="5" s="1"/>
  <c r="G89" i="5"/>
  <c r="G59" i="5" s="1"/>
  <c r="G7" i="5"/>
  <c r="D89" i="5"/>
  <c r="D59" i="5" s="1"/>
  <c r="C83" i="49"/>
  <c r="C6" i="49"/>
  <c r="C75" i="30"/>
  <c r="C7" i="30" s="1"/>
  <c r="C7" i="31"/>
  <c r="B6" i="48"/>
  <c r="D7" i="7"/>
  <c r="F6" i="48"/>
  <c r="E7" i="48"/>
  <c r="F7" i="49"/>
  <c r="D83" i="49"/>
  <c r="B101" i="49"/>
  <c r="F101" i="49"/>
  <c r="H59" i="6"/>
  <c r="C18" i="29"/>
  <c r="C7" i="29" s="1"/>
  <c r="B83" i="48"/>
  <c r="B60" i="31"/>
  <c r="B59" i="31" s="1"/>
  <c r="B7" i="31" s="1"/>
  <c r="C6" i="43"/>
  <c r="G6" i="43"/>
  <c r="E6" i="46"/>
  <c r="C12" i="46"/>
  <c r="G12" i="46"/>
  <c r="D7" i="48"/>
  <c r="D6" i="48" s="1"/>
  <c r="D48" i="49"/>
  <c r="D7" i="49" s="1"/>
  <c r="D6" i="49" s="1"/>
  <c r="H76" i="8"/>
  <c r="C88" i="30"/>
  <c r="D8" i="31"/>
  <c r="E12" i="43"/>
  <c r="C18" i="43"/>
  <c r="G18" i="43"/>
  <c r="E18" i="46"/>
  <c r="C48" i="48"/>
  <c r="C7" i="48" s="1"/>
  <c r="C6" i="48" s="1"/>
  <c r="E101" i="48"/>
  <c r="E83" i="48" s="1"/>
  <c r="B84" i="49"/>
  <c r="F84" i="49"/>
  <c r="F83" i="49" s="1"/>
  <c r="D4" i="17"/>
  <c r="H17" i="21"/>
  <c r="N4" i="27"/>
  <c r="N4" i="28"/>
  <c r="N23" i="28"/>
  <c r="N7" i="28" s="1"/>
  <c r="H4" i="11"/>
  <c r="A4" i="11" s="1"/>
  <c r="H4" i="13"/>
  <c r="A4" i="13" s="1"/>
  <c r="D5" i="18"/>
  <c r="D12" i="18"/>
  <c r="D5" i="24"/>
  <c r="D5" i="25"/>
  <c r="H5" i="26"/>
  <c r="H21" i="26"/>
  <c r="D5" i="30"/>
  <c r="D5" i="31"/>
  <c r="D6" i="36"/>
  <c r="I4" i="51"/>
  <c r="G7" i="7" l="1"/>
  <c r="G6" i="7" s="1"/>
  <c r="C76" i="7"/>
  <c r="D76" i="7"/>
  <c r="D6" i="7" s="1"/>
  <c r="B6" i="7"/>
  <c r="C7" i="7"/>
  <c r="C76" i="8"/>
  <c r="F7" i="8"/>
  <c r="B6" i="8"/>
  <c r="D76" i="8"/>
  <c r="D6" i="8" s="1"/>
  <c r="F76" i="8"/>
  <c r="G6" i="8"/>
  <c r="F6" i="8"/>
  <c r="C6" i="8"/>
  <c r="E6" i="8"/>
  <c r="F7" i="6"/>
  <c r="G59" i="6"/>
  <c r="G6" i="6" s="1"/>
  <c r="B59" i="6"/>
  <c r="B6" i="6" s="1"/>
  <c r="E7" i="6"/>
  <c r="F6" i="6"/>
  <c r="D59" i="6"/>
  <c r="D6" i="6" s="1"/>
  <c r="C7" i="6"/>
  <c r="C6" i="6" s="1"/>
  <c r="E6" i="6"/>
  <c r="C6" i="5"/>
  <c r="D6" i="5"/>
  <c r="E59" i="5"/>
  <c r="G6" i="5"/>
  <c r="B59" i="5"/>
  <c r="B6" i="5" s="1"/>
  <c r="F59" i="5"/>
  <c r="F6" i="5" s="1"/>
  <c r="E6" i="5"/>
  <c r="F6" i="49"/>
  <c r="B83" i="49"/>
  <c r="B6" i="49" s="1"/>
  <c r="E6" i="48"/>
  <c r="C6" i="7" l="1"/>
</calcChain>
</file>

<file path=xl/sharedStrings.xml><?xml version="1.0" encoding="utf-8"?>
<sst xmlns="http://schemas.openxmlformats.org/spreadsheetml/2006/main" count="1304" uniqueCount="219">
  <si>
    <t>Облігації Укравтодору (5 - річні)</t>
  </si>
  <si>
    <t>Облігації ДІУ (7 - річні)</t>
  </si>
  <si>
    <t>Казначейські зобов'язання</t>
  </si>
  <si>
    <t>ЄВРО</t>
  </si>
  <si>
    <t>Структура державного та гарантованого державою боргу
в розрізі термінів погашення</t>
  </si>
  <si>
    <t>оріг.</t>
  </si>
  <si>
    <t>ОВДП (23-річні)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</si>
  <si>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</si>
  <si>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</si>
  <si>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</si>
  <si>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2019.06.30-2019.12.31</t>
  </si>
  <si>
    <t>Единицы измерения</t>
  </si>
  <si>
    <t>1</t>
  </si>
  <si>
    <t>Зовнішній борг за позиками, одержаними від іноземних комерційних банків, інших іноземних фінансових установ</t>
  </si>
  <si>
    <t>Гарантований державою борг</t>
  </si>
  <si>
    <t>ОЗДП 2010 року</t>
  </si>
  <si>
    <t>СПЗ</t>
  </si>
  <si>
    <t>Українська гривня</t>
  </si>
  <si>
    <t>Європейське Співтовариство</t>
  </si>
  <si>
    <t xml:space="preserve">            ОВДП (8 - річні)</t>
  </si>
  <si>
    <t>Сессия</t>
  </si>
  <si>
    <t xml:space="preserve">            ОВДП (18 - місячні)</t>
  </si>
  <si>
    <t>(в розрізі середнього терміну обігу та середньої ставки)</t>
  </si>
  <si>
    <t>ОЗДП 2018 року</t>
  </si>
  <si>
    <t xml:space="preserve">    Державний борг</t>
  </si>
  <si>
    <t>Японія</t>
  </si>
  <si>
    <t>ОВДП (16 - річні)</t>
  </si>
  <si>
    <t>Канада</t>
  </si>
  <si>
    <t>Національний банк України</t>
  </si>
  <si>
    <t xml:space="preserve">            Казначейські зобов'язання</t>
  </si>
  <si>
    <t>ОВДП (12 - місячні)</t>
  </si>
  <si>
    <t>ОВДП (29-річні)</t>
  </si>
  <si>
    <t xml:space="preserve">            ОВДП (3 - річні)</t>
  </si>
  <si>
    <t xml:space="preserve">      Гарантований внутрішній борг</t>
  </si>
  <si>
    <t>ОВДП (12 - річні)</t>
  </si>
  <si>
    <t>ОЗДП 2005 року</t>
  </si>
  <si>
    <t xml:space="preserve">            ОВДП (15 - річні)</t>
  </si>
  <si>
    <t>Облігації ДП "ФІНІНПРО" (5 - річні)</t>
  </si>
  <si>
    <t>Валютна структура боргу на кінець попереднього року та на звітну дату</t>
  </si>
  <si>
    <t>ОВДП (7 - річні)</t>
  </si>
  <si>
    <t xml:space="preserve">            ОВДП (11 - річні)</t>
  </si>
  <si>
    <t>%%</t>
  </si>
  <si>
    <t xml:space="preserve">            ОВДП (6 - місячні)</t>
  </si>
  <si>
    <t xml:space="preserve">            ОВДП (25-річні)</t>
  </si>
  <si>
    <t>2. Заборгованість за позиками, одержаними від органів управління іноземних держав</t>
  </si>
  <si>
    <t>ОВДП (30-річні)</t>
  </si>
  <si>
    <t>ОВДП (3 - річні)</t>
  </si>
  <si>
    <t>a602da2b-950b-4989-abad-3709c12ca207</t>
  </si>
  <si>
    <t>Борг, по якому сплата відсотків здійснюється за плаваючими процентними ставками</t>
  </si>
  <si>
    <t>ВАТ "Державний експортно-імпортний банк України"</t>
  </si>
  <si>
    <t>Внутрішній борг</t>
  </si>
  <si>
    <t>Німеччина</t>
  </si>
  <si>
    <t>ОВДП (1 - місячні)</t>
  </si>
  <si>
    <t>ОВДП (24-річні)</t>
  </si>
  <si>
    <t>Європейський банк реконструкції та розвитку</t>
  </si>
  <si>
    <t>ОЗДП 2011 року</t>
  </si>
  <si>
    <t>4. Заборгованість за випущеними цінними паперами на зовнішньому ринку</t>
  </si>
  <si>
    <t>USD</t>
  </si>
  <si>
    <t>FORMAT</t>
  </si>
  <si>
    <t>ОВДП (3 - місячні)</t>
  </si>
  <si>
    <t>IS_OVDP</t>
  </si>
  <si>
    <t>30.06.2019</t>
  </si>
  <si>
    <t>2020-2024</t>
  </si>
  <si>
    <t xml:space="preserve">      Державний зовнішній борг</t>
  </si>
  <si>
    <t>ОЗДП 2019 року</t>
  </si>
  <si>
    <t>Зовнішній борг</t>
  </si>
  <si>
    <t>Європейське співтоватиство з атомної енергії</t>
  </si>
  <si>
    <t>Зміна структури</t>
  </si>
  <si>
    <t xml:space="preserve">   Гарантований борг</t>
  </si>
  <si>
    <t>ОЗДП 2006 року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</si>
  <si>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</si>
  <si>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</si>
  <si>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</si>
  <si>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</si>
  <si>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Державний та гарантований державою борг України за станом на ReportDate 
(за ознакою умовності)</t>
  </si>
  <si>
    <t>UAH</t>
  </si>
  <si>
    <t>CENTRAL STORAGE SAFETY PROJECT TRUST</t>
  </si>
  <si>
    <t>Облігації ДІУ (10 - річні)</t>
  </si>
  <si>
    <t>SHORT</t>
  </si>
  <si>
    <t xml:space="preserve">      Гарантований зовнішній борг</t>
  </si>
  <si>
    <t>ОВДП (17 -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</si>
  <si>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</si>
  <si>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</si>
  <si>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</si>
  <si>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 xml:space="preserve">            ОВДП (4 - річні)</t>
  </si>
  <si>
    <t>ОВДП (13 - річні)</t>
  </si>
  <si>
    <t xml:space="preserve">            ОВДП (16 - річні)</t>
  </si>
  <si>
    <t>(за видами відсоткових ставок)</t>
  </si>
  <si>
    <t>ОЗДП 2012 року</t>
  </si>
  <si>
    <t>ОВДП (8 - річні)</t>
  </si>
  <si>
    <t xml:space="preserve">            ОВДП (12 - річні)</t>
  </si>
  <si>
    <t xml:space="preserve">            ОВДП (26-річні)</t>
  </si>
  <si>
    <t>3</t>
  </si>
  <si>
    <t>ОВДП (26-річні)</t>
  </si>
  <si>
    <t>ОВДП (4 - річні)</t>
  </si>
  <si>
    <t>ПАТ АБ "Укргазбанк"</t>
  </si>
  <si>
    <t>Європейський Інвестиційний Банк</t>
  </si>
  <si>
    <t>млрд. дол.США</t>
  </si>
  <si>
    <t>IS_CHART_DATA</t>
  </si>
  <si>
    <t>млрд. грн.</t>
  </si>
  <si>
    <t>Японська єна</t>
  </si>
  <si>
    <t>ОВДП (25-річні)</t>
  </si>
  <si>
    <t>Облігації Укравтодору (3 - річні)</t>
  </si>
  <si>
    <t>ОЗДП 2007 року</t>
  </si>
  <si>
    <t>Експортно-імпортний банк Кореї</t>
  </si>
  <si>
    <t>Облігації ДІУ (5 - річні)</t>
  </si>
  <si>
    <t>Сбербанк Росії</t>
  </si>
  <si>
    <t>Credit Suisse International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</si>
  <si>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</si>
  <si>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</si>
  <si>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 xml:space="preserve">            ОВДП (21-річні)</t>
  </si>
  <si>
    <t>ВАТ "Газпромбанк"</t>
  </si>
  <si>
    <t>Державні цінні папери</t>
  </si>
  <si>
    <t>ОВДП (21-річні)</t>
  </si>
  <si>
    <t>(в розрізі валют погашеня)</t>
  </si>
  <si>
    <t>Внутрішня заборгованість, не віднесена до інших категорій</t>
  </si>
  <si>
    <t>2. Заборгованість перед банківськими та іншими фінансовими установами</t>
  </si>
  <si>
    <t>Ставка МВФ</t>
  </si>
  <si>
    <t>ОЗДП 2013 року</t>
  </si>
  <si>
    <t>VTB Capital PLC</t>
  </si>
  <si>
    <t>Долар США</t>
  </si>
  <si>
    <t>Експортно-імпортний банк Китаю</t>
  </si>
  <si>
    <t>Росія</t>
  </si>
  <si>
    <t>ВАТ "Державний ощадний банк України"</t>
  </si>
  <si>
    <t>Середній термін до погашення, років.</t>
  </si>
  <si>
    <t xml:space="preserve">            ОВДП (6 - річні)</t>
  </si>
  <si>
    <t>Облігації ХДАВП (5 - річні)</t>
  </si>
  <si>
    <t>Зовнішній борг за позиками, одержаними від органів управління іноземних держав</t>
  </si>
  <si>
    <t>UniCredit Bank Austria AG</t>
  </si>
  <si>
    <t>ОВДП (18 - річні)</t>
  </si>
  <si>
    <t xml:space="preserve">            ОВДП (9 - місячні)</t>
  </si>
  <si>
    <t>Середній термін обігу, років.</t>
  </si>
  <si>
    <t>Міжнародний банк реконструкції та розвитку</t>
  </si>
  <si>
    <t xml:space="preserve">            ОВДП (5 - річні)</t>
  </si>
  <si>
    <t>ОВДП (14 - річні)</t>
  </si>
  <si>
    <t xml:space="preserve">            ОВДП (17 - річні)</t>
  </si>
  <si>
    <t>США</t>
  </si>
  <si>
    <t>3. Заборгованість, не віднесена до інших категорій</t>
  </si>
  <si>
    <t>тис.одиниць</t>
  </si>
  <si>
    <t>Дата отчета</t>
  </si>
  <si>
    <t>Облігації ДП "ФІНІНПРО" (7 - річні)</t>
  </si>
  <si>
    <t xml:space="preserve">            ОВДП (27-річні)</t>
  </si>
  <si>
    <t>Фонд чистих технологій (МБРР)</t>
  </si>
  <si>
    <t>ОВДП (10 - річні)</t>
  </si>
  <si>
    <t>ОВДП (9 - річні)</t>
  </si>
  <si>
    <t xml:space="preserve">            ОВДП (13 - річні)</t>
  </si>
  <si>
    <t xml:space="preserve">            ОВДП (20 - річні)</t>
  </si>
  <si>
    <t>Міжнародний Валютний Фонд</t>
  </si>
  <si>
    <t xml:space="preserve">         в т.ч. ОВДП</t>
  </si>
  <si>
    <t>ОВДП (27-річні)</t>
  </si>
  <si>
    <t>UKR</t>
  </si>
  <si>
    <t>Державний банк розвитку КНР</t>
  </si>
  <si>
    <t>ОВДП (20 - річні)</t>
  </si>
  <si>
    <t>Загальна сума державного та гарантованого державою боргу</t>
  </si>
  <si>
    <t>Облігації НАК "Нафтогаз України" (3 - річні)</t>
  </si>
  <si>
    <t>ОВДП (5 - річні)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</si>
  <si>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</si>
  <si>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</si>
  <si>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</si>
  <si>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Citibank, N.A. London</t>
  </si>
  <si>
    <t>ОВДП (6 - місячні)</t>
  </si>
  <si>
    <t xml:space="preserve">            ОВДП (1 - місячні)</t>
  </si>
  <si>
    <t xml:space="preserve">            ОВДП (23-річні)</t>
  </si>
  <si>
    <t>Канадський долар</t>
  </si>
  <si>
    <t>LIBOR</t>
  </si>
  <si>
    <t>В тому числі:</t>
  </si>
  <si>
    <t>2</t>
  </si>
  <si>
    <t>ОЗДП 2014 року</t>
  </si>
  <si>
    <t>(за типом кредитора)</t>
  </si>
  <si>
    <t xml:space="preserve">            ОВДП (22-річні)</t>
  </si>
  <si>
    <t>дол.США</t>
  </si>
  <si>
    <t>ОВДП (18 - місячні)</t>
  </si>
  <si>
    <t>Зовнішній борг за позиками, одержаними від міжнародних фінансових організацій</t>
  </si>
  <si>
    <t>грн.</t>
  </si>
  <si>
    <t>Citibank, N.A., Deutsche Bank AG</t>
  </si>
  <si>
    <t xml:space="preserve">            ОВДП (12 - місячні)</t>
  </si>
  <si>
    <t>ОВДП (22-річні)</t>
  </si>
  <si>
    <t>Credit Agricole Corporate and Investment Bank</t>
  </si>
  <si>
    <t>1. Заборгованість за позиками, одержаними від міжнародних фінансових організацій</t>
  </si>
  <si>
    <t>ОЗДП 2016 року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</si>
  <si>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</si>
  <si>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</si>
  <si>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курс до USD</t>
  </si>
  <si>
    <t>Індекс споживчих цін (СРІ)</t>
  </si>
  <si>
    <t xml:space="preserve"> </t>
  </si>
  <si>
    <t>Зовнішній борг, не віднесений до інших категорій</t>
  </si>
  <si>
    <t xml:space="preserve">            ОВДП (7 - річні)</t>
  </si>
  <si>
    <t xml:space="preserve">            ОВДП (29-річні)</t>
  </si>
  <si>
    <t xml:space="preserve">            ОВДП (19 - річні)</t>
  </si>
  <si>
    <t>Облігації ХДАВП (6 - річні)</t>
  </si>
  <si>
    <t>Chase Manhattan Bank Luxembourg S.A.</t>
  </si>
  <si>
    <t>2024-31.12.2060</t>
  </si>
  <si>
    <t>%</t>
  </si>
  <si>
    <t>ОВДП (19 - річні)</t>
  </si>
  <si>
    <t>ОВДП (9 - місячні)</t>
  </si>
  <si>
    <t>1. Заборгованість за випущеними цінними паперами на внутрішньому ринку</t>
  </si>
  <si>
    <t>ОВДП (15 - річні)</t>
  </si>
  <si>
    <t xml:space="preserve">            ОВДП (18 - річні)</t>
  </si>
  <si>
    <t xml:space="preserve">            ОВДП (28-річні)</t>
  </si>
  <si>
    <t>Державний та гарантований державою борг України за останні 5 років</t>
  </si>
  <si>
    <t xml:space="preserve">            ОВДП (30-річні)</t>
  </si>
  <si>
    <t xml:space="preserve">            ОВДП (2 - річні)</t>
  </si>
  <si>
    <t>ОЗДП 2015 року</t>
  </si>
  <si>
    <t>ОВДП (11 - річні)</t>
  </si>
  <si>
    <t>ОВДП (28-річні)</t>
  </si>
  <si>
    <t xml:space="preserve">            ОВДП (14 - річні)</t>
  </si>
  <si>
    <t>курс до UAH</t>
  </si>
  <si>
    <t>Структура боргу за типом ставки на кінець попереднього року та звітну дату</t>
  </si>
  <si>
    <t>ОВДП (6 - річні)</t>
  </si>
  <si>
    <t xml:space="preserve">            ОВДП (10 - річні)</t>
  </si>
  <si>
    <t>Deutsche Bank AG London</t>
  </si>
  <si>
    <t>Валютна структура боргу на кінець попереднього року та на звітну дату (розширений)</t>
  </si>
  <si>
    <t xml:space="preserve">         в т.ч. ОЗДП</t>
  </si>
  <si>
    <t>Франція</t>
  </si>
  <si>
    <t xml:space="preserve">            ОВДП (24-річні)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</si>
  <si>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</si>
  <si>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</si>
  <si>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ОЗДП 2017 року</t>
  </si>
  <si>
    <t>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</si>
</sst>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b/>
      <sz val="11"/>
      <color indexed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75">
    <xf numFmtId="0" fontId="0" fillId="0" borderId="0" xfId="0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5" fillId="8" borderId="1" xfId="0" applyFont="1" applyFill="1" applyBorder="1" applyAlignment="1">
      <alignment horizontal="left" indent="1"/>
    </xf>
    <xf numFmtId="49" fontId="6" fillId="9" borderId="1" xfId="3" applyNumberFormat="1" applyFont="1" applyFill="1" applyBorder="1" applyAlignment="1">
      <alignment horizontal="left" vertical="center" indent="1"/>
    </xf>
    <xf numFmtId="0" fontId="7" fillId="10" borderId="1" xfId="0" applyFont="1" applyFill="1" applyBorder="1" applyAlignment="1">
      <alignment horizontal="left" indent="3"/>
    </xf>
    <xf numFmtId="0" fontId="9" fillId="0" borderId="0" xfId="0" applyFont="1" applyAlignment="1">
      <alignment horizontal="center"/>
    </xf>
    <xf numFmtId="0" fontId="6" fillId="10" borderId="1" xfId="0" applyFont="1" applyFill="1" applyBorder="1" applyAlignment="1">
      <alignment horizontal="left" wrapText="1" indent="2"/>
    </xf>
    <xf numFmtId="49" fontId="10" fillId="10" borderId="1" xfId="1" applyNumberFormat="1" applyFont="1" applyFill="1" applyBorder="1" applyAlignment="1">
      <alignment horizontal="center" vertical="center"/>
    </xf>
    <xf numFmtId="164" fontId="11" fillId="11" borderId="1" xfId="6" applyNumberFormat="1" applyFont="1" applyFill="1" applyBorder="1" applyAlignment="1">
      <alignment horizontal="right" vertical="center"/>
    </xf>
    <xf numFmtId="10" fontId="2" fillId="6" borderId="1" xfId="11" applyNumberFormat="1" applyBorder="1" applyAlignment="1">
      <alignment horizontal="right"/>
    </xf>
    <xf numFmtId="0" fontId="12" fillId="0" borderId="0" xfId="0" applyFont="1" applyAlignment="1"/>
    <xf numFmtId="0" fontId="7" fillId="0" borderId="0" xfId="0" applyNumberFormat="1" applyFont="1" applyAlignment="1"/>
    <xf numFmtId="10" fontId="2" fillId="12" borderId="1" xfId="13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4" fontId="2" fillId="13" borderId="1" xfId="12" applyNumberFormat="1" applyFont="1" applyFill="1" applyBorder="1" applyAlignment="1">
      <alignment horizontal="right"/>
    </xf>
    <xf numFmtId="0" fontId="12" fillId="0" borderId="0" xfId="0" applyNumberFormat="1" applyFont="1" applyAlignment="1">
      <alignment horizontal="center" vertical="center"/>
    </xf>
    <xf numFmtId="165" fontId="14" fillId="14" borderId="1" xfId="8" applyNumberFormat="1" applyFont="1" applyFill="1" applyBorder="1" applyAlignment="1">
      <alignment horizontal="right"/>
    </xf>
    <xf numFmtId="49" fontId="10" fillId="10" borderId="1" xfId="4" applyNumberFormat="1" applyFont="1" applyFill="1" applyBorder="1" applyAlignment="1">
      <alignment horizontal="left" vertical="center"/>
    </xf>
    <xf numFmtId="0" fontId="7" fillId="0" borderId="0" xfId="0" applyNumberFormat="1" applyFont="1"/>
    <xf numFmtId="0" fontId="12" fillId="0" borderId="0" xfId="0" applyFont="1"/>
    <xf numFmtId="49" fontId="7" fillId="0" borderId="1" xfId="0" applyNumberFormat="1" applyFont="1" applyBorder="1" applyAlignment="1">
      <alignment horizontal="left" vertical="center" indent="1"/>
    </xf>
    <xf numFmtId="0" fontId="10" fillId="0" borderId="0" xfId="1" applyFont="1"/>
    <xf numFmtId="0" fontId="10" fillId="0" borderId="0" xfId="0" applyFont="1"/>
    <xf numFmtId="4" fontId="12" fillId="0" borderId="0" xfId="0" applyNumberFormat="1" applyFont="1" applyAlignment="1"/>
    <xf numFmtId="4" fontId="15" fillId="10" borderId="1" xfId="0" applyNumberFormat="1" applyFont="1" applyFill="1" applyBorder="1" applyAlignment="1">
      <alignment horizontal="center" vertical="center"/>
    </xf>
    <xf numFmtId="164" fontId="2" fillId="13" borderId="1" xfId="12" applyNumberFormat="1" applyFont="1" applyFill="1" applyBorder="1" applyAlignment="1">
      <alignment horizontal="right"/>
    </xf>
    <xf numFmtId="4" fontId="2" fillId="6" borderId="1" xfId="11" applyNumberFormat="1" applyBorder="1" applyAlignment="1">
      <alignment horizontal="right"/>
    </xf>
    <xf numFmtId="10" fontId="16" fillId="10" borderId="1" xfId="0" applyNumberFormat="1" applyFont="1" applyFill="1" applyBorder="1" applyAlignment="1">
      <alignment horizontal="right" vertical="center"/>
    </xf>
    <xf numFmtId="10" fontId="15" fillId="10" borderId="1" xfId="13" applyNumberFormat="1" applyFont="1" applyFill="1" applyBorder="1" applyAlignment="1">
      <alignment horizontal="right" vertical="center"/>
    </xf>
    <xf numFmtId="49" fontId="17" fillId="15" borderId="1" xfId="2" applyNumberFormat="1" applyFont="1" applyFill="1" applyBorder="1" applyAlignment="1">
      <alignment horizontal="left" vertical="center" wrapText="1"/>
    </xf>
    <xf numFmtId="49" fontId="5" fillId="16" borderId="1" xfId="11" applyNumberFormat="1" applyFont="1" applyFill="1" applyBorder="1" applyAlignment="1">
      <alignment horizontal="left" vertical="center" wrapText="1" indent="1"/>
    </xf>
    <xf numFmtId="0" fontId="18" fillId="12" borderId="1" xfId="12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49" fontId="11" fillId="14" borderId="1" xfId="7" applyNumberFormat="1" applyFont="1" applyFill="1" applyBorder="1" applyAlignment="1">
      <alignment horizontal="left" vertical="center" indent="3"/>
    </xf>
    <xf numFmtId="4" fontId="12" fillId="0" borderId="0" xfId="0" applyNumberFormat="1" applyFont="1"/>
    <xf numFmtId="4" fontId="6" fillId="14" borderId="1" xfId="0" applyNumberFormat="1" applyFont="1" applyFill="1" applyBorder="1" applyAlignment="1"/>
    <xf numFmtId="165" fontId="15" fillId="10" borderId="1" xfId="0" applyNumberFormat="1" applyFont="1" applyFill="1" applyBorder="1" applyAlignment="1">
      <alignment horizontal="right"/>
    </xf>
    <xf numFmtId="0" fontId="7" fillId="0" borderId="1" xfId="0" applyFont="1" applyBorder="1"/>
    <xf numFmtId="0" fontId="10" fillId="0" borderId="0" xfId="1" applyNumberFormat="1" applyFont="1" applyAlignment="1">
      <alignment horizontal="center" vertical="center"/>
    </xf>
    <xf numFmtId="10" fontId="18" fillId="13" borderId="1" xfId="13" applyNumberFormat="1" applyFont="1" applyFill="1" applyBorder="1" applyAlignment="1">
      <alignment horizontal="right" vertical="center"/>
    </xf>
    <xf numFmtId="49" fontId="10" fillId="9" borderId="1" xfId="3" applyNumberFormat="1" applyFont="1" applyFill="1" applyBorder="1" applyAlignment="1">
      <alignment horizontal="left" vertical="center"/>
    </xf>
    <xf numFmtId="4" fontId="16" fillId="10" borderId="1" xfId="0" applyNumberFormat="1" applyFont="1" applyFill="1" applyBorder="1" applyAlignment="1">
      <alignment horizontal="right" vertical="center"/>
    </xf>
    <xf numFmtId="4" fontId="15" fillId="0" borderId="0" xfId="0" applyNumberFormat="1" applyFont="1" applyFill="1" applyBorder="1" applyAlignment="1">
      <alignment horizontal="right" vertical="center"/>
    </xf>
    <xf numFmtId="49" fontId="21" fillId="6" borderId="1" xfId="11" applyNumberFormat="1" applyFont="1" applyBorder="1" applyAlignment="1">
      <alignment horizontal="left" vertical="center" wrapText="1"/>
    </xf>
    <xf numFmtId="0" fontId="14" fillId="14" borderId="1" xfId="0" applyFont="1" applyFill="1" applyBorder="1" applyAlignment="1">
      <alignment horizontal="right" indent="1"/>
    </xf>
    <xf numFmtId="49" fontId="11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22" fillId="0" borderId="0" xfId="2" applyNumberFormat="1" applyFont="1" applyAlignment="1">
      <alignment horizontal="center" vertical="center"/>
    </xf>
    <xf numFmtId="4" fontId="7" fillId="0" borderId="1" xfId="0" applyNumberFormat="1" applyFont="1" applyBorder="1"/>
    <xf numFmtId="0" fontId="21" fillId="0" borderId="0" xfId="3" applyNumberFormat="1" applyFont="1" applyAlignment="1">
      <alignment horizontal="center" vertical="center"/>
    </xf>
    <xf numFmtId="0" fontId="7" fillId="0" borderId="0" xfId="3" applyNumberFormat="1" applyFont="1" applyAlignment="1"/>
    <xf numFmtId="4" fontId="14" fillId="14" borderId="1" xfId="8" applyNumberFormat="1" applyFont="1" applyFill="1" applyBorder="1" applyAlignment="1">
      <alignment horizontal="right"/>
    </xf>
    <xf numFmtId="10" fontId="7" fillId="0" borderId="1" xfId="0" applyNumberFormat="1" applyFont="1" applyBorder="1"/>
    <xf numFmtId="49" fontId="14" fillId="14" borderId="1" xfId="9" applyNumberFormat="1" applyFont="1" applyFill="1" applyBorder="1" applyAlignment="1">
      <alignment horizontal="left" indent="1"/>
    </xf>
    <xf numFmtId="10" fontId="14" fillId="14" borderId="1" xfId="8" applyNumberFormat="1" applyFont="1" applyFill="1" applyBorder="1" applyAlignment="1">
      <alignment horizontal="right"/>
    </xf>
    <xf numFmtId="49" fontId="7" fillId="10" borderId="1" xfId="5" applyNumberFormat="1" applyFont="1" applyFill="1" applyBorder="1" applyAlignment="1">
      <alignment horizontal="left" vertical="center" indent="3"/>
    </xf>
    <xf numFmtId="0" fontId="10" fillId="0" borderId="1" xfId="1" applyFont="1" applyBorder="1" applyAlignment="1">
      <alignment horizontal="center" vertical="center"/>
    </xf>
    <xf numFmtId="10" fontId="15" fillId="10" borderId="1" xfId="0" applyNumberFormat="1" applyFont="1" applyFill="1" applyBorder="1" applyAlignment="1">
      <alignment horizontal="right"/>
    </xf>
    <xf numFmtId="49" fontId="7" fillId="0" borderId="0" xfId="0" applyNumberFormat="1" applyFont="1" applyAlignment="1">
      <alignment horizontal="left"/>
    </xf>
    <xf numFmtId="0" fontId="11" fillId="14" borderId="1" xfId="0" applyFont="1" applyFill="1" applyBorder="1" applyAlignment="1">
      <alignment horizontal="left" wrapText="1" indent="3"/>
    </xf>
    <xf numFmtId="0" fontId="7" fillId="0" borderId="0" xfId="3" applyNumberFormat="1" applyFont="1"/>
    <xf numFmtId="10" fontId="11" fillId="11" borderId="1" xfId="13" applyNumberFormat="1" applyFont="1" applyFill="1" applyBorder="1" applyAlignment="1">
      <alignment horizontal="right" vertical="center"/>
    </xf>
    <xf numFmtId="4" fontId="20" fillId="0" borderId="0" xfId="0" applyNumberFormat="1" applyFont="1" applyAlignment="1">
      <alignment horizontal="center" vertical="center"/>
    </xf>
    <xf numFmtId="49" fontId="11" fillId="14" borderId="1" xfId="0" applyNumberFormat="1" applyFont="1" applyFill="1" applyBorder="1" applyAlignment="1">
      <alignment horizontal="left" vertical="center" indent="3"/>
    </xf>
    <xf numFmtId="0" fontId="22" fillId="0" borderId="1" xfId="0" applyFont="1" applyBorder="1" applyAlignment="1">
      <alignment horizontal="right"/>
    </xf>
    <xf numFmtId="4" fontId="15" fillId="10" borderId="1" xfId="0" applyNumberFormat="1" applyFont="1" applyFill="1" applyBorder="1" applyAlignment="1">
      <alignment horizontal="right"/>
    </xf>
    <xf numFmtId="10" fontId="11" fillId="14" borderId="1" xfId="13" applyNumberFormat="1" applyFont="1" applyFill="1" applyBorder="1" applyAlignment="1">
      <alignment horizontal="right" vertical="center"/>
    </xf>
    <xf numFmtId="166" fontId="10" fillId="10" borderId="1" xfId="1" applyNumberFormat="1" applyFont="1" applyFill="1" applyBorder="1" applyAlignment="1">
      <alignment horizontal="center" vertical="center"/>
    </xf>
    <xf numFmtId="10" fontId="14" fillId="14" borderId="1" xfId="0" applyNumberFormat="1" applyFont="1" applyFill="1" applyBorder="1" applyAlignment="1">
      <alignment horizontal="right"/>
    </xf>
    <xf numFmtId="164" fontId="6" fillId="10" borderId="1" xfId="4" applyNumberFormat="1" applyFont="1" applyFill="1" applyBorder="1" applyAlignment="1">
      <alignment horizontal="right" vertical="center"/>
    </xf>
    <xf numFmtId="165" fontId="10" fillId="10" borderId="1" xfId="1" applyNumberFormat="1" applyFont="1" applyFill="1" applyBorder="1" applyAlignment="1"/>
    <xf numFmtId="0" fontId="23" fillId="0" borderId="0" xfId="2" applyNumberFormat="1" applyFont="1" applyAlignment="1">
      <alignment horizontal="center" vertical="center"/>
    </xf>
    <xf numFmtId="164" fontId="14" fillId="14" borderId="1" xfId="8" applyNumberFormat="1" applyFont="1" applyFill="1" applyBorder="1" applyAlignment="1">
      <alignment horizontal="right"/>
    </xf>
    <xf numFmtId="0" fontId="24" fillId="0" borderId="0" xfId="2" applyNumberFormat="1" applyFont="1" applyFill="1" applyAlignment="1">
      <alignment horizontal="center" vertical="center"/>
    </xf>
    <xf numFmtId="164" fontId="15" fillId="10" borderId="1" xfId="0" applyNumberFormat="1" applyFont="1" applyFill="1" applyBorder="1" applyAlignment="1">
      <alignment horizontal="right"/>
    </xf>
    <xf numFmtId="10" fontId="18" fillId="12" borderId="1" xfId="13" applyNumberFormat="1" applyFont="1" applyFill="1" applyBorder="1" applyAlignment="1">
      <alignment horizontal="right" vertical="center"/>
    </xf>
    <xf numFmtId="49" fontId="13" fillId="10" borderId="1" xfId="0" applyNumberFormat="1" applyFont="1" applyFill="1" applyBorder="1" applyAlignment="1">
      <alignment horizontal="center" vertical="center"/>
    </xf>
    <xf numFmtId="0" fontId="7" fillId="0" borderId="0" xfId="5" applyNumberFormat="1" applyFont="1" applyAlignment="1">
      <alignment horizontal="center" vertical="center"/>
    </xf>
    <xf numFmtId="0" fontId="7" fillId="0" borderId="0" xfId="4" applyNumberFormat="1" applyFont="1" applyAlignment="1">
      <alignment horizontal="center" vertical="center"/>
    </xf>
    <xf numFmtId="49" fontId="2" fillId="6" borderId="1" xfId="11" applyNumberFormat="1" applyBorder="1" applyAlignment="1">
      <alignment horizontal="left" vertical="center"/>
    </xf>
    <xf numFmtId="165" fontId="15" fillId="10" borderId="1" xfId="0" applyNumberFormat="1" applyFont="1" applyFill="1" applyBorder="1" applyAlignment="1"/>
    <xf numFmtId="165" fontId="2" fillId="6" borderId="1" xfId="11" applyNumberFormat="1" applyBorder="1" applyAlignment="1">
      <alignment horizontal="right" vertical="center"/>
    </xf>
    <xf numFmtId="4" fontId="6" fillId="10" borderId="1" xfId="0" applyNumberFormat="1" applyFont="1" applyFill="1" applyBorder="1" applyAlignment="1"/>
    <xf numFmtId="4" fontId="13" fillId="10" borderId="1" xfId="0" applyNumberFormat="1" applyFont="1" applyFill="1" applyBorder="1" applyAlignment="1">
      <alignment horizontal="center" vertical="center"/>
    </xf>
    <xf numFmtId="49" fontId="11" fillId="11" borderId="1" xfId="6" applyNumberFormat="1" applyFont="1" applyFill="1" applyBorder="1" applyAlignment="1">
      <alignment horizontal="left" vertical="center" indent="3"/>
    </xf>
    <xf numFmtId="4" fontId="14" fillId="14" borderId="1" xfId="0" applyNumberFormat="1" applyFont="1" applyFill="1" applyBorder="1" applyAlignment="1">
      <alignment horizontal="right"/>
    </xf>
    <xf numFmtId="10" fontId="6" fillId="10" borderId="1" xfId="0" applyNumberFormat="1" applyFont="1" applyFill="1" applyBorder="1" applyAlignment="1"/>
    <xf numFmtId="0" fontId="7" fillId="0" borderId="0" xfId="0" applyFont="1" applyAlignment="1">
      <alignment horizontal="right"/>
    </xf>
    <xf numFmtId="49" fontId="25" fillId="9" borderId="1" xfId="2" applyNumberFormat="1" applyFont="1" applyFill="1" applyBorder="1" applyAlignment="1">
      <alignment horizontal="left" vertical="center"/>
    </xf>
    <xf numFmtId="10" fontId="10" fillId="10" borderId="1" xfId="1" applyNumberFormat="1" applyFont="1" applyFill="1" applyBorder="1" applyAlignment="1"/>
    <xf numFmtId="164" fontId="6" fillId="9" borderId="1" xfId="3" applyNumberFormat="1" applyFont="1" applyFill="1" applyBorder="1" applyAlignment="1">
      <alignment horizontal="right" vertical="center"/>
    </xf>
    <xf numFmtId="0" fontId="6" fillId="9" borderId="1" xfId="0" applyFont="1" applyFill="1" applyBorder="1" applyAlignment="1">
      <alignment horizontal="left" indent="1"/>
    </xf>
    <xf numFmtId="0" fontId="6" fillId="14" borderId="1" xfId="0" applyFont="1" applyFill="1" applyBorder="1" applyAlignment="1">
      <alignment horizontal="left" indent="2"/>
    </xf>
    <xf numFmtId="49" fontId="15" fillId="10" borderId="1" xfId="0" applyNumberFormat="1" applyFont="1" applyFill="1" applyBorder="1" applyAlignment="1">
      <alignment horizontal="left" vertical="center" indent="1"/>
    </xf>
    <xf numFmtId="0" fontId="10" fillId="10" borderId="1" xfId="1" applyNumberFormat="1" applyFont="1" applyFill="1" applyBorder="1" applyAlignment="1">
      <alignment horizontal="center" vertical="center"/>
    </xf>
    <xf numFmtId="165" fontId="14" fillId="14" borderId="1" xfId="0" applyNumberFormat="1" applyFont="1" applyFill="1" applyBorder="1" applyAlignment="1"/>
    <xf numFmtId="49" fontId="6" fillId="14" borderId="1" xfId="9" applyNumberFormat="1" applyFont="1" applyFill="1" applyBorder="1" applyAlignment="1">
      <alignment horizontal="left" vertical="center" wrapText="1" indent="2"/>
    </xf>
    <xf numFmtId="4" fontId="10" fillId="10" borderId="1" xfId="1" applyNumberFormat="1" applyFont="1" applyFill="1" applyBorder="1" applyAlignment="1"/>
    <xf numFmtId="49" fontId="2" fillId="12" borderId="1" xfId="12" applyNumberFormat="1" applyFill="1" applyBorder="1" applyAlignment="1">
      <alignment horizontal="left" vertical="center"/>
    </xf>
    <xf numFmtId="49" fontId="2" fillId="12" borderId="1" xfId="12" applyNumberFormat="1" applyFont="1" applyFill="1" applyBorder="1" applyAlignment="1">
      <alignment horizontal="left" vertical="center"/>
    </xf>
    <xf numFmtId="49" fontId="10" fillId="10" borderId="1" xfId="1" applyNumberFormat="1" applyFont="1" applyFill="1" applyBorder="1" applyAlignment="1">
      <alignment horizontal="center" vertical="center" wrapText="1"/>
    </xf>
    <xf numFmtId="4" fontId="15" fillId="10" borderId="1" xfId="0" applyNumberFormat="1" applyFont="1" applyFill="1" applyBorder="1" applyAlignment="1"/>
    <xf numFmtId="4" fontId="7" fillId="0" borderId="0" xfId="0" applyNumberFormat="1" applyFont="1" applyFill="1" applyAlignment="1"/>
    <xf numFmtId="4" fontId="2" fillId="6" borderId="1" xfId="11" applyNumberFormat="1" applyBorder="1" applyAlignment="1">
      <alignment horizontal="right" vertical="center"/>
    </xf>
    <xf numFmtId="164" fontId="6" fillId="14" borderId="1" xfId="9" applyNumberFormat="1" applyFont="1" applyFill="1" applyBorder="1" applyAlignment="1">
      <alignment horizontal="right" vertical="center"/>
    </xf>
    <xf numFmtId="0" fontId="15" fillId="10" borderId="1" xfId="0" applyFont="1" applyFill="1" applyBorder="1" applyAlignment="1">
      <alignment horizontal="left" indent="4"/>
    </xf>
    <xf numFmtId="10" fontId="15" fillId="10" borderId="1" xfId="0" applyNumberFormat="1" applyFont="1" applyFill="1" applyBorder="1" applyAlignment="1"/>
    <xf numFmtId="0" fontId="23" fillId="0" borderId="0" xfId="2" applyNumberFormat="1" applyFont="1" applyAlignment="1">
      <alignment horizontal="right"/>
    </xf>
    <xf numFmtId="10" fontId="14" fillId="14" borderId="1" xfId="9" applyNumberFormat="1" applyFont="1" applyFill="1" applyBorder="1" applyAlignment="1">
      <alignment horizontal="right"/>
    </xf>
    <xf numFmtId="10" fontId="2" fillId="6" borderId="1" xfId="11" applyNumberFormat="1" applyBorder="1" applyAlignment="1">
      <alignment horizontal="right" vertical="center"/>
    </xf>
    <xf numFmtId="0" fontId="17" fillId="15" borderId="1" xfId="2" applyNumberFormat="1" applyFont="1" applyFill="1" applyBorder="1" applyAlignment="1">
      <alignment horizontal="left" vertical="center" wrapText="1"/>
    </xf>
    <xf numFmtId="165" fontId="7" fillId="0" borderId="0" xfId="0" applyNumberFormat="1" applyFont="1" applyAlignment="1"/>
    <xf numFmtId="166" fontId="10" fillId="0" borderId="1" xfId="1" applyNumberFormat="1" applyFont="1" applyBorder="1" applyAlignment="1">
      <alignment horizontal="center" vertical="center"/>
    </xf>
    <xf numFmtId="0" fontId="22" fillId="0" borderId="1" xfId="0" applyFont="1" applyBorder="1"/>
    <xf numFmtId="10" fontId="2" fillId="13" borderId="1" xfId="13" applyNumberFormat="1" applyFont="1" applyFill="1" applyBorder="1" applyAlignment="1">
      <alignment horizontal="right"/>
    </xf>
    <xf numFmtId="10" fontId="2" fillId="6" borderId="1" xfId="13" applyNumberFormat="1" applyFont="1" applyFill="1" applyBorder="1" applyAlignment="1">
      <alignment horizontal="right" vertical="center"/>
    </xf>
    <xf numFmtId="49" fontId="15" fillId="10" borderId="1" xfId="0" applyNumberFormat="1" applyFont="1" applyFill="1" applyBorder="1" applyAlignment="1">
      <alignment horizontal="left" vertical="center"/>
    </xf>
    <xf numFmtId="165" fontId="15" fillId="10" borderId="1" xfId="0" applyNumberFormat="1" applyFont="1" applyFill="1" applyBorder="1" applyAlignment="1">
      <alignment horizontal="right" vertical="center"/>
    </xf>
    <xf numFmtId="165" fontId="7" fillId="0" borderId="0" xfId="0" applyNumberFormat="1" applyFont="1"/>
    <xf numFmtId="4" fontId="5" fillId="16" borderId="1" xfId="0" applyNumberFormat="1" applyFont="1" applyFill="1" applyBorder="1" applyAlignment="1"/>
    <xf numFmtId="0" fontId="27" fillId="0" borderId="0" xfId="0" applyFont="1" applyAlignment="1">
      <alignment horizontal="right"/>
    </xf>
    <xf numFmtId="49" fontId="10" fillId="17" borderId="1" xfId="1" applyNumberFormat="1" applyFont="1" applyFill="1" applyBorder="1" applyAlignment="1">
      <alignment horizontal="center" vertical="center"/>
    </xf>
    <xf numFmtId="4" fontId="14" fillId="14" borderId="1" xfId="9" applyNumberFormat="1" applyFont="1" applyFill="1" applyBorder="1" applyAlignment="1">
      <alignment horizontal="right"/>
    </xf>
    <xf numFmtId="0" fontId="22" fillId="0" borderId="0" xfId="0" applyFont="1" applyAlignment="1">
      <alignment horizontal="left"/>
    </xf>
    <xf numFmtId="10" fontId="10" fillId="10" borderId="1" xfId="1" applyNumberFormat="1" applyFont="1" applyFill="1" applyBorder="1" applyAlignment="1">
      <alignment horizontal="center"/>
    </xf>
    <xf numFmtId="10" fontId="14" fillId="14" borderId="1" xfId="0" applyNumberFormat="1" applyFont="1" applyFill="1" applyBorder="1" applyAlignment="1"/>
    <xf numFmtId="49" fontId="0" fillId="0" borderId="0" xfId="0" applyNumberFormat="1"/>
    <xf numFmtId="0" fontId="20" fillId="0" borderId="0" xfId="0" applyFont="1" applyAlignment="1"/>
    <xf numFmtId="49" fontId="18" fillId="13" borderId="1" xfId="12" applyNumberFormat="1" applyFont="1" applyFill="1" applyBorder="1" applyAlignment="1">
      <alignment horizontal="left" vertical="center"/>
    </xf>
    <xf numFmtId="0" fontId="7" fillId="0" borderId="0" xfId="0" applyFont="1" applyAlignment="1"/>
    <xf numFmtId="0" fontId="7" fillId="0" borderId="0" xfId="0" applyFont="1" applyAlignment="1">
      <alignment horizontal="left" vertical="center"/>
    </xf>
    <xf numFmtId="10" fontId="6" fillId="9" borderId="1" xfId="13" applyNumberFormat="1" applyFont="1" applyFill="1" applyBorder="1" applyAlignment="1">
      <alignment horizontal="right" vertical="center"/>
    </xf>
    <xf numFmtId="164" fontId="14" fillId="14" borderId="1" xfId="9" applyNumberFormat="1" applyFont="1" applyFill="1" applyBorder="1" applyAlignment="1">
      <alignment horizontal="right"/>
    </xf>
    <xf numFmtId="164" fontId="2" fillId="6" borderId="1" xfId="11" applyNumberFormat="1" applyBorder="1" applyAlignment="1">
      <alignment horizontal="right" vertical="center"/>
    </xf>
    <xf numFmtId="49" fontId="14" fillId="14" borderId="1" xfId="9" applyNumberFormat="1" applyFont="1" applyFill="1" applyBorder="1" applyAlignment="1">
      <alignment horizontal="left" vertical="center" indent="1"/>
    </xf>
    <xf numFmtId="0" fontId="7" fillId="10" borderId="1" xfId="5" applyNumberFormat="1" applyFont="1" applyFill="1" applyBorder="1" applyAlignment="1">
      <alignment horizontal="left" vertical="center" indent="3"/>
    </xf>
    <xf numFmtId="0" fontId="10" fillId="0" borderId="0" xfId="1" applyNumberFormat="1" applyFont="1" applyAlignment="1"/>
    <xf numFmtId="10" fontId="2" fillId="12" borderId="1" xfId="12" applyNumberFormat="1" applyFill="1" applyBorder="1" applyAlignment="1">
      <alignment horizontal="right" vertical="center"/>
    </xf>
    <xf numFmtId="0" fontId="6" fillId="10" borderId="1" xfId="0" applyFont="1" applyFill="1" applyBorder="1" applyAlignment="1">
      <alignment horizontal="left" indent="2"/>
    </xf>
    <xf numFmtId="0" fontId="20" fillId="0" borderId="0" xfId="0" applyFont="1"/>
    <xf numFmtId="0" fontId="7" fillId="0" borderId="0" xfId="0" applyFont="1"/>
    <xf numFmtId="4" fontId="20" fillId="0" borderId="0" xfId="0" applyNumberFormat="1" applyFont="1" applyAlignment="1"/>
    <xf numFmtId="10" fontId="11" fillId="11" borderId="1" xfId="0" applyNumberFormat="1" applyFont="1" applyFill="1" applyBorder="1" applyAlignment="1"/>
    <xf numFmtId="4" fontId="10" fillId="10" borderId="1" xfId="1" applyNumberFormat="1" applyFont="1" applyFill="1" applyBorder="1" applyAlignment="1">
      <alignment horizontal="center"/>
    </xf>
    <xf numFmtId="4" fontId="14" fillId="14" borderId="1" xfId="0" applyNumberFormat="1" applyFont="1" applyFill="1" applyBorder="1" applyAlignment="1"/>
    <xf numFmtId="4" fontId="7" fillId="0" borderId="0" xfId="0" applyNumberFormat="1" applyFont="1" applyAlignment="1"/>
    <xf numFmtId="0" fontId="10" fillId="0" borderId="1" xfId="1" applyFont="1" applyBorder="1"/>
    <xf numFmtId="49" fontId="18" fillId="6" borderId="1" xfId="11" applyNumberFormat="1" applyFont="1" applyBorder="1" applyAlignment="1">
      <alignment horizontal="left" vertical="center"/>
    </xf>
    <xf numFmtId="0" fontId="10" fillId="0" borderId="0" xfId="1" applyNumberFormat="1" applyFont="1"/>
    <xf numFmtId="4" fontId="5" fillId="8" borderId="1" xfId="0" applyNumberFormat="1" applyFont="1" applyFill="1" applyBorder="1" applyAlignment="1"/>
    <xf numFmtId="10" fontId="7" fillId="0" borderId="0" xfId="0" applyNumberFormat="1" applyFont="1" applyAlignment="1"/>
    <xf numFmtId="49" fontId="7" fillId="0" borderId="1" xfId="0" applyNumberFormat="1" applyFont="1" applyBorder="1" applyAlignment="1">
      <alignment horizontal="left" indent="1"/>
    </xf>
    <xf numFmtId="0" fontId="22" fillId="0" borderId="0" xfId="2" applyNumberFormat="1" applyFont="1" applyAlignment="1"/>
    <xf numFmtId="165" fontId="22" fillId="0" borderId="0" xfId="0" applyNumberFormat="1" applyFont="1" applyAlignment="1">
      <alignment horizontal="right"/>
    </xf>
    <xf numFmtId="4" fontId="15" fillId="10" borderId="1" xfId="0" applyNumberFormat="1" applyFont="1" applyFill="1" applyBorder="1" applyAlignment="1">
      <alignment horizontal="right" vertical="center"/>
    </xf>
    <xf numFmtId="4" fontId="11" fillId="14" borderId="1" xfId="0" applyNumberFormat="1" applyFont="1" applyFill="1" applyBorder="1" applyAlignment="1"/>
    <xf numFmtId="4" fontId="2" fillId="12" borderId="1" xfId="12" applyNumberFormat="1" applyFill="1" applyBorder="1" applyAlignment="1">
      <alignment horizontal="right" vertical="center"/>
    </xf>
    <xf numFmtId="4" fontId="7" fillId="0" borderId="0" xfId="0" applyNumberFormat="1" applyFont="1"/>
    <xf numFmtId="10" fontId="15" fillId="10" borderId="1" xfId="13" applyNumberFormat="1" applyFont="1" applyFill="1" applyBorder="1" applyAlignment="1">
      <alignment horizontal="right"/>
    </xf>
    <xf numFmtId="10" fontId="15" fillId="10" borderId="1" xfId="0" applyNumberFormat="1" applyFont="1" applyFill="1" applyBorder="1" applyAlignment="1">
      <alignment horizontal="right" vertical="center"/>
    </xf>
    <xf numFmtId="10" fontId="11" fillId="14" borderId="1" xfId="0" applyNumberFormat="1" applyFont="1" applyFill="1" applyBorder="1" applyAlignment="1"/>
    <xf numFmtId="0" fontId="7" fillId="0" borderId="0" xfId="0" applyNumberFormat="1" applyFont="1" applyAlignment="1">
      <alignment horizontal="center" vertical="center"/>
    </xf>
    <xf numFmtId="10" fontId="7" fillId="0" borderId="0" xfId="0" applyNumberFormat="1" applyFont="1"/>
    <xf numFmtId="0" fontId="10" fillId="0" borderId="0" xfId="1" applyFont="1" applyAlignment="1">
      <alignment horizontal="center" vertical="center"/>
    </xf>
    <xf numFmtId="4" fontId="11" fillId="11" borderId="1" xfId="0" applyNumberFormat="1" applyFont="1" applyFill="1" applyBorder="1" applyAlignment="1"/>
    <xf numFmtId="0" fontId="22" fillId="0" borderId="0" xfId="2" applyNumberFormat="1" applyFont="1"/>
    <xf numFmtId="0" fontId="19" fillId="16" borderId="1" xfId="8" applyFont="1" applyFill="1" applyBorder="1" applyAlignment="1"/>
    <xf numFmtId="49" fontId="7" fillId="0" borderId="0" xfId="0" applyNumberFormat="1" applyFont="1"/>
    <xf numFmtId="4" fontId="18" fillId="13" borderId="1" xfId="12" applyNumberFormat="1" applyFont="1" applyFill="1" applyBorder="1" applyAlignment="1">
      <alignment horizontal="right" vertical="center"/>
    </xf>
    <xf numFmtId="164" fontId="2" fillId="12" borderId="1" xfId="12" applyNumberFormat="1" applyFont="1" applyFill="1" applyBorder="1" applyAlignment="1">
      <alignment horizontal="right" vertical="center"/>
    </xf>
    <xf numFmtId="10" fontId="22" fillId="0" borderId="0" xfId="0" applyNumberFormat="1" applyFont="1" applyAlignment="1">
      <alignment horizontal="right"/>
    </xf>
    <xf numFmtId="10" fontId="18" fillId="13" borderId="1" xfId="12" applyNumberFormat="1" applyFont="1" applyFill="1" applyBorder="1" applyAlignment="1">
      <alignment horizontal="right" vertical="center"/>
    </xf>
    <xf numFmtId="49" fontId="10" fillId="0" borderId="1" xfId="0" applyNumberFormat="1" applyFont="1" applyBorder="1"/>
    <xf numFmtId="0" fontId="22" fillId="0" borderId="0" xfId="0" applyFont="1" applyAlignment="1">
      <alignment horizontal="right"/>
    </xf>
    <xf numFmtId="49" fontId="6" fillId="10" borderId="1" xfId="4" applyNumberFormat="1" applyFont="1" applyFill="1" applyBorder="1" applyAlignment="1">
      <alignment horizontal="left" vertical="center" indent="2"/>
    </xf>
    <xf numFmtId="0" fontId="15" fillId="10" borderId="1" xfId="0" applyFont="1" applyFill="1" applyBorder="1" applyAlignment="1">
      <alignment horizontal="left" indent="2"/>
    </xf>
    <xf numFmtId="10" fontId="7" fillId="10" borderId="1" xfId="5" applyNumberFormat="1" applyFont="1" applyFill="1" applyBorder="1" applyAlignment="1">
      <alignment horizontal="right" vertical="center"/>
    </xf>
    <xf numFmtId="0" fontId="11" fillId="11" borderId="1" xfId="0" applyFont="1" applyFill="1" applyBorder="1" applyAlignment="1">
      <alignment horizontal="left" indent="3"/>
    </xf>
    <xf numFmtId="10" fontId="14" fillId="14" borderId="1" xfId="13" applyNumberFormat="1" applyFont="1" applyFill="1" applyBorder="1" applyAlignment="1">
      <alignment horizontal="right"/>
    </xf>
    <xf numFmtId="49" fontId="18" fillId="12" borderId="1" xfId="12" applyNumberFormat="1" applyFont="1" applyFill="1" applyBorder="1" applyAlignment="1">
      <alignment horizontal="left" vertical="center"/>
    </xf>
    <xf numFmtId="10" fontId="7" fillId="10" borderId="1" xfId="4" applyNumberFormat="1" applyFont="1" applyFill="1" applyBorder="1" applyAlignment="1">
      <alignment horizontal="right" vertical="center"/>
    </xf>
    <xf numFmtId="49" fontId="21" fillId="6" borderId="1" xfId="11" applyNumberFormat="1" applyFont="1" applyBorder="1" applyAlignment="1">
      <alignment horizontal="left" vertical="center"/>
    </xf>
    <xf numFmtId="49" fontId="6" fillId="14" borderId="1" xfId="10" applyNumberFormat="1" applyFont="1" applyFill="1" applyBorder="1" applyAlignment="1">
      <alignment horizontal="left" vertical="center" wrapText="1" indent="2"/>
    </xf>
    <xf numFmtId="164" fontId="18" fillId="13" borderId="1" xfId="12" applyNumberFormat="1" applyFont="1" applyFill="1" applyBorder="1" applyAlignment="1">
      <alignment horizontal="right" vertical="center"/>
    </xf>
    <xf numFmtId="164" fontId="11" fillId="14" borderId="1" xfId="7" applyNumberFormat="1" applyFont="1" applyFill="1" applyBorder="1" applyAlignment="1">
      <alignment horizontal="right" vertical="center"/>
    </xf>
    <xf numFmtId="49" fontId="22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49" fontId="13" fillId="10" borderId="1" xfId="0" applyNumberFormat="1" applyFont="1" applyFill="1" applyBorder="1" applyAlignment="1">
      <alignment horizontal="center" vertical="center" wrapText="1"/>
    </xf>
    <xf numFmtId="0" fontId="23" fillId="0" borderId="0" xfId="2" applyNumberFormat="1" applyFont="1" applyAlignment="1"/>
    <xf numFmtId="0" fontId="7" fillId="0" borderId="0" xfId="3" applyNumberFormat="1" applyFont="1" applyAlignment="1">
      <alignment horizontal="center" vertical="center"/>
    </xf>
    <xf numFmtId="164" fontId="15" fillId="10" borderId="1" xfId="0" applyNumberFormat="1" applyFont="1" applyFill="1" applyBorder="1" applyAlignment="1">
      <alignment horizontal="right" vertical="center"/>
    </xf>
    <xf numFmtId="4" fontId="18" fillId="6" borderId="1" xfId="11" applyNumberFormat="1" applyFont="1" applyBorder="1" applyAlignment="1">
      <alignment horizontal="right" vertical="center"/>
    </xf>
    <xf numFmtId="10" fontId="18" fillId="6" borderId="1" xfId="13" applyNumberFormat="1" applyFont="1" applyFill="1" applyBorder="1" applyAlignment="1">
      <alignment horizontal="right" vertical="center"/>
    </xf>
    <xf numFmtId="49" fontId="21" fillId="6" borderId="1" xfId="11" applyNumberFormat="1" applyFont="1" applyBorder="1"/>
    <xf numFmtId="4" fontId="22" fillId="0" borderId="0" xfId="0" applyNumberFormat="1" applyFont="1" applyAlignment="1">
      <alignment horizontal="right"/>
    </xf>
    <xf numFmtId="4" fontId="15" fillId="0" borderId="1" xfId="0" applyNumberFormat="1" applyFont="1" applyFill="1" applyBorder="1" applyAlignment="1">
      <alignment horizontal="right" vertical="center"/>
    </xf>
    <xf numFmtId="4" fontId="13" fillId="10" borderId="1" xfId="0" applyNumberFormat="1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left" indent="3"/>
    </xf>
    <xf numFmtId="0" fontId="23" fillId="0" borderId="0" xfId="2" applyNumberFormat="1" applyFont="1"/>
    <xf numFmtId="4" fontId="7" fillId="10" borderId="1" xfId="5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center" vertical="center"/>
    </xf>
    <xf numFmtId="4" fontId="7" fillId="10" borderId="1" xfId="4" applyNumberFormat="1" applyFont="1" applyFill="1" applyBorder="1" applyAlignment="1">
      <alignment horizontal="right" vertical="center"/>
    </xf>
    <xf numFmtId="164" fontId="6" fillId="14" borderId="1" xfId="10" applyNumberFormat="1" applyFont="1" applyFill="1" applyBorder="1" applyAlignment="1">
      <alignment horizontal="right" vertical="center"/>
    </xf>
    <xf numFmtId="164" fontId="18" fillId="6" borderId="1" xfId="11" applyNumberFormat="1" applyFont="1" applyBorder="1" applyAlignment="1">
      <alignment horizontal="right" vertical="center"/>
    </xf>
    <xf numFmtId="4" fontId="21" fillId="6" borderId="1" xfId="11" applyNumberFormat="1" applyFont="1" applyBorder="1"/>
    <xf numFmtId="166" fontId="0" fillId="0" borderId="0" xfId="0" applyNumberFormat="1"/>
    <xf numFmtId="0" fontId="6" fillId="9" borderId="1" xfId="0" applyFont="1" applyFill="1" applyBorder="1" applyAlignment="1">
      <alignment horizontal="left" wrapText="1" indent="1"/>
    </xf>
    <xf numFmtId="4" fontId="19" fillId="16" borderId="1" xfId="8" applyNumberFormat="1" applyFont="1" applyFill="1" applyBorder="1" applyAlignment="1"/>
    <xf numFmtId="49" fontId="15" fillId="10" borderId="1" xfId="0" applyNumberFormat="1" applyFont="1" applyFill="1" applyBorder="1" applyAlignment="1">
      <alignment horizontal="left" indent="2"/>
    </xf>
    <xf numFmtId="0" fontId="4" fillId="0" borderId="0" xfId="0" applyFont="1" applyAlignment="1">
      <alignment horizontal="right"/>
    </xf>
    <xf numFmtId="49" fontId="16" fillId="10" borderId="1" xfId="0" applyNumberFormat="1" applyFont="1" applyFill="1" applyBorder="1" applyAlignment="1">
      <alignment horizontal="left" vertical="center" indent="1"/>
    </xf>
    <xf numFmtId="0" fontId="23" fillId="0" borderId="0" xfId="0" applyFont="1" applyAlignment="1">
      <alignment horizontal="right"/>
    </xf>
    <xf numFmtId="49" fontId="10" fillId="10" borderId="1" xfId="1" applyNumberFormat="1" applyFont="1" applyFill="1" applyBorder="1" applyAlignment="1">
      <alignment horizontal="left" vertical="center" wrapText="1"/>
    </xf>
    <xf numFmtId="49" fontId="10" fillId="10" borderId="1" xfId="1" applyNumberFormat="1" applyFont="1" applyFill="1" applyBorder="1" applyAlignment="1">
      <alignment wrapText="1"/>
    </xf>
    <xf numFmtId="0" fontId="9" fillId="0" borderId="0" xfId="0" applyFont="1" applyAlignment="1"/>
    <xf numFmtId="0" fontId="19" fillId="16" borderId="1" xfId="0" applyFont="1" applyFill="1" applyBorder="1" applyAlignment="1"/>
    <xf numFmtId="0" fontId="7" fillId="0" borderId="0" xfId="0" applyNumberFormat="1" applyFont="1" applyAlignment="1">
      <alignment horizontal="right"/>
    </xf>
    <xf numFmtId="0" fontId="15" fillId="10" borderId="1" xfId="0" applyFont="1" applyFill="1" applyBorder="1" applyAlignment="1">
      <alignment horizontal="left" indent="1"/>
    </xf>
    <xf numFmtId="49" fontId="2" fillId="13" borderId="1" xfId="12" applyNumberFormat="1" applyFont="1" applyFill="1" applyBorder="1" applyAlignment="1">
      <alignment horizontal="left"/>
    </xf>
    <xf numFmtId="0" fontId="10" fillId="0" borderId="0" xfId="1" applyFont="1" applyAlignment="1">
      <alignment horizontal="right"/>
    </xf>
    <xf numFmtId="165" fontId="10" fillId="10" borderId="1" xfId="1" applyNumberFormat="1" applyFont="1" applyFill="1" applyBorder="1" applyAlignment="1">
      <alignment horizontal="center" vertical="center"/>
    </xf>
    <xf numFmtId="10" fontId="14" fillId="14" borderId="1" xfId="9" applyNumberFormat="1" applyFont="1" applyFill="1" applyBorder="1" applyAlignment="1">
      <alignment horizontal="right" vertical="center"/>
    </xf>
    <xf numFmtId="164" fontId="5" fillId="8" borderId="1" xfId="12" applyNumberFormat="1" applyFont="1" applyFill="1" applyBorder="1" applyAlignment="1">
      <alignment horizontal="right" vertical="center"/>
    </xf>
    <xf numFmtId="4" fontId="18" fillId="12" borderId="1" xfId="12" applyNumberFormat="1" applyFont="1" applyFill="1" applyBorder="1" applyAlignment="1">
      <alignment horizontal="right" vertical="center"/>
    </xf>
    <xf numFmtId="0" fontId="9" fillId="0" borderId="0" xfId="0" applyFont="1"/>
    <xf numFmtId="10" fontId="18" fillId="12" borderId="1" xfId="12" applyNumberFormat="1" applyFont="1" applyFill="1" applyBorder="1" applyAlignment="1">
      <alignment horizontal="right" vertical="center"/>
    </xf>
    <xf numFmtId="49" fontId="2" fillId="6" borderId="1" xfId="11" applyNumberFormat="1" applyBorder="1" applyAlignment="1">
      <alignment horizontal="left"/>
    </xf>
    <xf numFmtId="4" fontId="19" fillId="16" borderId="1" xfId="0" applyNumberFormat="1" applyFont="1" applyFill="1" applyBorder="1" applyAlignment="1"/>
    <xf numFmtId="10" fontId="7" fillId="10" borderId="1" xfId="0" applyNumberFormat="1" applyFont="1" applyFill="1" applyBorder="1" applyAlignment="1"/>
    <xf numFmtId="0" fontId="5" fillId="16" borderId="1" xfId="0" applyFont="1" applyFill="1" applyBorder="1" applyAlignment="1">
      <alignment horizontal="left" indent="1"/>
    </xf>
    <xf numFmtId="4" fontId="14" fillId="14" borderId="1" xfId="9" applyNumberFormat="1" applyFont="1" applyFill="1" applyBorder="1" applyAlignment="1">
      <alignment horizontal="right" vertical="center"/>
    </xf>
    <xf numFmtId="0" fontId="22" fillId="0" borderId="0" xfId="0" applyFont="1" applyAlignment="1"/>
    <xf numFmtId="164" fontId="17" fillId="15" borderId="1" xfId="2" applyNumberFormat="1" applyFont="1" applyFill="1" applyBorder="1" applyAlignment="1">
      <alignment horizontal="right" vertical="center"/>
    </xf>
    <xf numFmtId="49" fontId="5" fillId="8" borderId="1" xfId="12" applyNumberFormat="1" applyFont="1" applyFill="1" applyBorder="1" applyAlignment="1">
      <alignment horizontal="left" vertical="center" wrapText="1" indent="1"/>
    </xf>
    <xf numFmtId="49" fontId="14" fillId="14" borderId="1" xfId="8" applyNumberFormat="1" applyFont="1" applyFill="1" applyBorder="1" applyAlignment="1">
      <alignment horizontal="left" indent="1"/>
    </xf>
    <xf numFmtId="164" fontId="11" fillId="14" borderId="1" xfId="0" applyNumberFormat="1" applyFont="1" applyFill="1" applyBorder="1" applyAlignment="1">
      <alignment horizontal="right" vertical="center"/>
    </xf>
    <xf numFmtId="49" fontId="15" fillId="10" borderId="1" xfId="0" applyNumberFormat="1" applyFont="1" applyFill="1" applyBorder="1" applyAlignment="1">
      <alignment horizontal="left" indent="1"/>
    </xf>
    <xf numFmtId="4" fontId="21" fillId="6" borderId="1" xfId="11" applyNumberFormat="1" applyFont="1" applyBorder="1" applyAlignment="1">
      <alignment horizontal="right" vertical="center"/>
    </xf>
    <xf numFmtId="0" fontId="18" fillId="13" borderId="1" xfId="12" applyNumberFormat="1" applyFont="1" applyFill="1" applyBorder="1" applyAlignment="1">
      <alignment horizontal="left" vertical="center"/>
    </xf>
    <xf numFmtId="10" fontId="6" fillId="9" borderId="1" xfId="0" applyNumberFormat="1" applyFont="1" applyFill="1" applyBorder="1" applyAlignment="1"/>
    <xf numFmtId="49" fontId="15" fillId="10" borderId="1" xfId="0" applyNumberFormat="1" applyFont="1" applyFill="1" applyBorder="1" applyAlignment="1">
      <alignment horizontal="left" vertical="center" indent="4"/>
    </xf>
    <xf numFmtId="0" fontId="22" fillId="0" borderId="0" xfId="0" applyFont="1"/>
    <xf numFmtId="4" fontId="7" fillId="10" borderId="1" xfId="0" applyNumberFormat="1" applyFont="1" applyFill="1" applyBorder="1" applyAlignment="1"/>
    <xf numFmtId="165" fontId="2" fillId="6" borderId="1" xfId="11" applyNumberFormat="1" applyBorder="1" applyAlignment="1">
      <alignment horizontal="right"/>
    </xf>
    <xf numFmtId="49" fontId="10" fillId="17" borderId="1" xfId="1" applyNumberFormat="1" applyFont="1" applyFill="1" applyBorder="1" applyAlignment="1">
      <alignment horizontal="center" vertical="center" wrapText="1"/>
    </xf>
    <xf numFmtId="164" fontId="5" fillId="16" borderId="1" xfId="11" applyNumberFormat="1" applyFont="1" applyFill="1" applyBorder="1" applyAlignment="1">
      <alignment horizontal="right" vertical="center"/>
    </xf>
    <xf numFmtId="10" fontId="6" fillId="10" borderId="1" xfId="13" applyNumberFormat="1" applyFont="1" applyFill="1" applyBorder="1" applyAlignment="1">
      <alignment horizontal="right" vertical="center"/>
    </xf>
    <xf numFmtId="166" fontId="10" fillId="0" borderId="1" xfId="0" applyNumberFormat="1" applyFont="1" applyBorder="1"/>
    <xf numFmtId="164" fontId="18" fillId="12" borderId="1" xfId="12" applyNumberFormat="1" applyFont="1" applyFill="1" applyBorder="1" applyAlignment="1">
      <alignment horizontal="right" vertical="center"/>
    </xf>
    <xf numFmtId="164" fontId="21" fillId="6" borderId="1" xfId="11" applyNumberFormat="1" applyFont="1" applyBorder="1" applyAlignment="1">
      <alignment horizontal="right" vertical="center"/>
    </xf>
    <xf numFmtId="4" fontId="10" fillId="10" borderId="1" xfId="1" applyNumberFormat="1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left" indent="1"/>
    </xf>
    <xf numFmtId="10" fontId="2" fillId="13" borderId="1" xfId="12" applyNumberFormat="1" applyFont="1" applyFill="1" applyBorder="1" applyAlignment="1">
      <alignment horizontal="right"/>
    </xf>
    <xf numFmtId="0" fontId="7" fillId="0" borderId="0" xfId="0" applyFont="1" applyAlignment="1">
      <alignment wrapText="1"/>
    </xf>
    <xf numFmtId="10" fontId="10" fillId="10" borderId="1" xfId="1" applyNumberFormat="1" applyFont="1" applyFill="1" applyBorder="1" applyAlignment="1">
      <alignment horizontal="center" vertical="center"/>
    </xf>
    <xf numFmtId="0" fontId="18" fillId="6" borderId="1" xfId="11" applyNumberFormat="1" applyFont="1" applyBorder="1" applyAlignment="1">
      <alignment horizontal="left" vertical="center"/>
    </xf>
    <xf numFmtId="4" fontId="6" fillId="9" borderId="1" xfId="0" applyNumberFormat="1" applyFont="1" applyFill="1" applyBorder="1" applyAlignment="1"/>
    <xf numFmtId="49" fontId="19" fillId="9" borderId="1" xfId="11" applyNumberFormat="1" applyFont="1" applyFill="1" applyBorder="1" applyAlignment="1">
      <alignment horizontal="left" vertical="center"/>
    </xf>
    <xf numFmtId="4" fontId="19" fillId="9" borderId="1" xfId="11" applyNumberFormat="1" applyFont="1" applyFill="1" applyBorder="1" applyAlignment="1">
      <alignment horizontal="right" vertical="center"/>
    </xf>
    <xf numFmtId="164" fontId="19" fillId="9" borderId="1" xfId="0" applyNumberFormat="1" applyFont="1" applyFill="1" applyBorder="1" applyAlignment="1">
      <alignment horizontal="right" vertical="center"/>
    </xf>
    <xf numFmtId="166" fontId="13" fillId="10" borderId="4" xfId="0" applyNumberFormat="1" applyFont="1" applyFill="1" applyBorder="1" applyAlignment="1">
      <alignment horizontal="center" vertical="center"/>
    </xf>
    <xf numFmtId="166" fontId="13" fillId="10" borderId="3" xfId="0" applyNumberFormat="1" applyFont="1" applyFill="1" applyBorder="1" applyAlignment="1">
      <alignment horizontal="center" vertical="center"/>
    </xf>
    <xf numFmtId="166" fontId="13" fillId="10" borderId="2" xfId="0" applyNumberFormat="1" applyFont="1" applyFill="1" applyBorder="1" applyAlignment="1">
      <alignment horizontal="center" vertical="center"/>
    </xf>
    <xf numFmtId="14" fontId="13" fillId="10" borderId="4" xfId="0" applyNumberFormat="1" applyFont="1" applyFill="1" applyBorder="1" applyAlignment="1">
      <alignment horizontal="center" vertical="center"/>
    </xf>
    <xf numFmtId="14" fontId="13" fillId="10" borderId="3" xfId="0" applyNumberFormat="1" applyFont="1" applyFill="1" applyBorder="1" applyAlignment="1">
      <alignment horizontal="center" vertical="center"/>
    </xf>
    <xf numFmtId="14" fontId="13" fillId="10" borderId="2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wrapText="1"/>
    </xf>
    <xf numFmtId="0" fontId="20" fillId="0" borderId="0" xfId="0" applyFont="1" applyAlignme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chartsheet" Target="chartsheets/sheet17.xml"/><Relationship Id="rId21" Type="http://schemas.openxmlformats.org/officeDocument/2006/relationships/worksheet" Target="worksheets/sheet12.xml"/><Relationship Id="rId34" Type="http://schemas.openxmlformats.org/officeDocument/2006/relationships/chartsheet" Target="chartsheets/sheet14.xml"/><Relationship Id="rId42" Type="http://schemas.openxmlformats.org/officeDocument/2006/relationships/chartsheet" Target="chartsheets/sheet19.xml"/><Relationship Id="rId47" Type="http://schemas.openxmlformats.org/officeDocument/2006/relationships/worksheet" Target="worksheets/sheet26.xml"/><Relationship Id="rId50" Type="http://schemas.openxmlformats.org/officeDocument/2006/relationships/chartsheet" Target="chartsheets/sheet22.xml"/><Relationship Id="rId55" Type="http://schemas.openxmlformats.org/officeDocument/2006/relationships/chartsheet" Target="chartsheets/sheet25.xml"/><Relationship Id="rId63" Type="http://schemas.openxmlformats.org/officeDocument/2006/relationships/theme" Target="theme/theme1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9.xml"/><Relationship Id="rId20" Type="http://schemas.openxmlformats.org/officeDocument/2006/relationships/worksheet" Target="worksheets/sheet11.xml"/><Relationship Id="rId29" Type="http://schemas.openxmlformats.org/officeDocument/2006/relationships/worksheet" Target="worksheets/sheet18.xml"/><Relationship Id="rId41" Type="http://schemas.openxmlformats.org/officeDocument/2006/relationships/chartsheet" Target="chartsheets/sheet18.xml"/><Relationship Id="rId54" Type="http://schemas.openxmlformats.org/officeDocument/2006/relationships/chartsheet" Target="chartsheets/sheet24.xml"/><Relationship Id="rId62" Type="http://schemas.openxmlformats.org/officeDocument/2006/relationships/worksheet" Target="worksheets/sheet37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3.xml"/><Relationship Id="rId32" Type="http://schemas.openxmlformats.org/officeDocument/2006/relationships/chartsheet" Target="chartsheets/sheet12.xml"/><Relationship Id="rId37" Type="http://schemas.openxmlformats.org/officeDocument/2006/relationships/chartsheet" Target="chartsheets/sheet15.xml"/><Relationship Id="rId40" Type="http://schemas.openxmlformats.org/officeDocument/2006/relationships/worksheet" Target="worksheets/sheet23.xml"/><Relationship Id="rId45" Type="http://schemas.openxmlformats.org/officeDocument/2006/relationships/chartsheet" Target="chartsheets/sheet21.xml"/><Relationship Id="rId53" Type="http://schemas.openxmlformats.org/officeDocument/2006/relationships/worksheet" Target="worksheets/sheet30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8.xml"/><Relationship Id="rId23" Type="http://schemas.openxmlformats.org/officeDocument/2006/relationships/chartsheet" Target="chartsheets/sheet11.xml"/><Relationship Id="rId28" Type="http://schemas.openxmlformats.org/officeDocument/2006/relationships/worksheet" Target="worksheets/sheet17.xml"/><Relationship Id="rId36" Type="http://schemas.openxmlformats.org/officeDocument/2006/relationships/worksheet" Target="worksheets/sheet22.xml"/><Relationship Id="rId49" Type="http://schemas.openxmlformats.org/officeDocument/2006/relationships/worksheet" Target="worksheets/sheet28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6.xml"/><Relationship Id="rId19" Type="http://schemas.openxmlformats.org/officeDocument/2006/relationships/worksheet" Target="worksheets/sheet10.xml"/><Relationship Id="rId31" Type="http://schemas.openxmlformats.org/officeDocument/2006/relationships/worksheet" Target="worksheets/sheet20.xml"/><Relationship Id="rId44" Type="http://schemas.openxmlformats.org/officeDocument/2006/relationships/chartsheet" Target="chartsheets/sheet20.xml"/><Relationship Id="rId52" Type="http://schemas.openxmlformats.org/officeDocument/2006/relationships/chartsheet" Target="chartsheets/sheet23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0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worksheet" Target="worksheets/sheet24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8" Type="http://schemas.openxmlformats.org/officeDocument/2006/relationships/worksheet" Target="worksheets/sheet4.xml"/><Relationship Id="rId51" Type="http://schemas.openxmlformats.org/officeDocument/2006/relationships/worksheet" Target="worksheets/sheet29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worksheet" Target="worksheets/sheet8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3.xml"/><Relationship Id="rId38" Type="http://schemas.openxmlformats.org/officeDocument/2006/relationships/chartsheet" Target="chartsheets/sheet16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MK_ALL!$B$5:$H$5</c:f>
              <c:numCache>
                <c:formatCode>dd\.mm\.yyyy;@</c:formatCode>
                <c:ptCount val="7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</c:numCache>
            </c:numRef>
          </c:cat>
          <c:val>
            <c:numRef>
              <c:f>MK_ALL!$B$7:$H$7</c:f>
              <c:numCache>
                <c:formatCode>#,##0.00</c:formatCode>
                <c:ptCount val="7"/>
                <c:pt idx="0">
                  <c:v>1860.29109558508</c:v>
                </c:pt>
                <c:pt idx="1">
                  <c:v>1866.6473414724701</c:v>
                </c:pt>
                <c:pt idx="2">
                  <c:v>1819.8968232121899</c:v>
                </c:pt>
                <c:pt idx="3">
                  <c:v>1859.1638392882801</c:v>
                </c:pt>
                <c:pt idx="4">
                  <c:v>1845.59012363238</c:v>
                </c:pt>
                <c:pt idx="5">
                  <c:v>1831.5359267926499</c:v>
                </c:pt>
                <c:pt idx="6">
                  <c:v>1832.29711937814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62-4131-B3D9-0F089BF8F9F8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MK_ALL!$B$5:$H$5</c:f>
              <c:numCache>
                <c:formatCode>dd\.mm\.yyyy;@</c:formatCode>
                <c:ptCount val="7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</c:numCache>
            </c:numRef>
          </c:cat>
          <c:val>
            <c:numRef>
              <c:f>MK_ALL!$B$8:$H$8</c:f>
              <c:numCache>
                <c:formatCode>#,##0.00</c:formatCode>
                <c:ptCount val="7"/>
                <c:pt idx="0">
                  <c:v>308.15656858736997</c:v>
                </c:pt>
                <c:pt idx="1">
                  <c:v>305.36252350627001</c:v>
                </c:pt>
                <c:pt idx="2">
                  <c:v>292.11096429410998</c:v>
                </c:pt>
                <c:pt idx="3">
                  <c:v>287.85764384654999</c:v>
                </c:pt>
                <c:pt idx="4">
                  <c:v>279.25920094468</c:v>
                </c:pt>
                <c:pt idx="5">
                  <c:v>275.02528071377998</c:v>
                </c:pt>
                <c:pt idx="6">
                  <c:v>270.11248576642998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C62-4131-B3D9-0F089BF8F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3272064"/>
        <c:axId val="255402752"/>
        <c:axId val="0"/>
      </c:bar3DChart>
      <c:dateAx>
        <c:axId val="17327206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55402752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55402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73272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30.06.2019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7C2-44E7-A515-830EF65B432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27C2-44E7-A515-830EF65B4327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27C2-44E7-A515-830EF65B4327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7C2-44E7-A515-830EF65B432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32.897085685699999</c:v>
                </c:pt>
                <c:pt idx="1">
                  <c:v>8.4453892617499999</c:v>
                </c:pt>
                <c:pt idx="2">
                  <c:v>0.30406101998000001</c:v>
                </c:pt>
                <c:pt idx="3">
                  <c:v>11.958651251999999</c:v>
                </c:pt>
                <c:pt idx="4">
                  <c:v>26.165225078550002</c:v>
                </c:pt>
                <c:pt idx="5">
                  <c:v>0.57732569450000004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7C2-44E7-A515-830EF65B4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30.06.2019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5DB-4D42-9202-371DE9AEFDFD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5DB-4D42-9202-371DE9AEFDF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30.927994671050001</c:v>
                </c:pt>
                <c:pt idx="1">
                  <c:v>7.9752406240899996</c:v>
                </c:pt>
                <c:pt idx="2">
                  <c:v>0.30406101998000001</c:v>
                </c:pt>
                <c:pt idx="3">
                  <c:v>4.4822366079</c:v>
                </c:pt>
                <c:pt idx="4">
                  <c:v>25.75799691584</c:v>
                </c:pt>
                <c:pt idx="5">
                  <c:v>0.57732569450000004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5DB-4D42-9202-371DE9AEF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30.06.2019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560-44C7-8996-53D3E3FCBECD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560-44C7-8996-53D3E3FCBECD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60-44C7-8996-53D3E3FCBEC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30.04637808471</c:v>
                </c:pt>
                <c:pt idx="1">
                  <c:v>0.2625487608</c:v>
                </c:pt>
                <c:pt idx="2">
                  <c:v>3.6483840000000001E-5</c:v>
                </c:pt>
                <c:pt idx="3">
                  <c:v>22.953472991270001</c:v>
                </c:pt>
                <c:pt idx="4">
                  <c:v>2.59754381697</c:v>
                </c:pt>
                <c:pt idx="5">
                  <c:v>20.87766124054</c:v>
                </c:pt>
                <c:pt idx="6">
                  <c:v>1.7896932898</c:v>
                </c:pt>
                <c:pt idx="7">
                  <c:v>1.82040332455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560-44C7-8996-53D3E3FCB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30.06.2019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710-477B-B19D-FD1767084D8A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710-477B-B19D-FD1767084D8A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10-477B-B19D-FD1767084D8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29.817075783770001</c:v>
                </c:pt>
                <c:pt idx="1">
                  <c:v>8.4659382869999994E-2</c:v>
                </c:pt>
                <c:pt idx="2">
                  <c:v>22.953472991270001</c:v>
                </c:pt>
                <c:pt idx="3">
                  <c:v>1.0830261272399999</c:v>
                </c:pt>
                <c:pt idx="4">
                  <c:v>12.614117660710001</c:v>
                </c:pt>
                <c:pt idx="5">
                  <c:v>1.76532382654</c:v>
                </c:pt>
                <c:pt idx="6">
                  <c:v>1.7071797609599999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710-477B-B19D-FD1767084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30.06.2019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C63-4548-A31B-58F0C01FCE2A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C63-4548-A31B-58F0C01FCE2A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63-4548-A31B-58F0C01FCE2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0.22930230094000001</c:v>
                </c:pt>
                <c:pt idx="1">
                  <c:v>0.17788937793000001</c:v>
                </c:pt>
                <c:pt idx="2">
                  <c:v>3.6483840000000001E-5</c:v>
                </c:pt>
                <c:pt idx="3">
                  <c:v>1.5145176897299999</c:v>
                </c:pt>
                <c:pt idx="4">
                  <c:v>8.2635435798299994</c:v>
                </c:pt>
                <c:pt idx="5">
                  <c:v>2.4369463260000002E-2</c:v>
                </c:pt>
                <c:pt idx="6">
                  <c:v>0.11322356359000001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C63-4548-A31B-58F0C01FC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43646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31.002642687809999</c:v>
                </c:pt>
                <c:pt idx="1">
                  <c:v>22.060244326380001</c:v>
                </c:pt>
                <c:pt idx="2">
                  <c:v>25.366246471259998</c:v>
                </c:pt>
                <c:pt idx="3">
                  <c:v>27.320542348389999</c:v>
                </c:pt>
                <c:pt idx="4">
                  <c:v>27.861502627389999</c:v>
                </c:pt>
                <c:pt idx="5">
                  <c:v>30.30896332935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274-4651-AD1D-D367A13598A2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43646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38.809279068030001</c:v>
                </c:pt>
                <c:pt idx="1">
                  <c:v>43.445440578849997</c:v>
                </c:pt>
                <c:pt idx="2">
                  <c:v>45.606460608879999</c:v>
                </c:pt>
                <c:pt idx="3">
                  <c:v>48.989942718099996</c:v>
                </c:pt>
                <c:pt idx="4">
                  <c:v>50.454987860069998</c:v>
                </c:pt>
                <c:pt idx="5">
                  <c:v>50.038774663129999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274-4651-AD1D-D367A1359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2369280"/>
        <c:axId val="262370816"/>
        <c:axId val="0"/>
      </c:bar3DChart>
      <c:dateAx>
        <c:axId val="26236928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6237081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6237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62369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43646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488.86690736498002</c:v>
                </c:pt>
                <c:pt idx="1">
                  <c:v>529.46057801728</c:v>
                </c:pt>
                <c:pt idx="2">
                  <c:v>689.73000579020004</c:v>
                </c:pt>
                <c:pt idx="3">
                  <c:v>766.81175457264999</c:v>
                </c:pt>
                <c:pt idx="4">
                  <c:v>771.43664018523998</c:v>
                </c:pt>
                <c:pt idx="5">
                  <c:v>793.07591249693996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9E-42AD-B99E-BA4D71671627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43646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611.96629030359998</c:v>
                </c:pt>
                <c:pt idx="1">
                  <c:v>1042.7195520022001</c:v>
                </c:pt>
                <c:pt idx="2">
                  <c:v>1240.0787942992299</c:v>
                </c:pt>
                <c:pt idx="3">
                  <c:v>1375.0116470261601</c:v>
                </c:pt>
                <c:pt idx="4">
                  <c:v>1397.0110239872099</c:v>
                </c:pt>
                <c:pt idx="5">
                  <c:v>1309.33369264763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99E-42AD-B99E-BA4D71671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2320128"/>
        <c:axId val="262321664"/>
        <c:axId val="0"/>
      </c:bar3DChart>
      <c:dateAx>
        <c:axId val="26232012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6232166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6232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62320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43646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0.44408799999999998</c:v>
                </c:pt>
                <c:pt idx="1">
                  <c:v>0.33676800000000001</c:v>
                </c:pt>
                <c:pt idx="2">
                  <c:v>0.357408</c:v>
                </c:pt>
                <c:pt idx="3">
                  <c:v>0.358018</c:v>
                </c:pt>
                <c:pt idx="4">
                  <c:v>0.35575499999999999</c:v>
                </c:pt>
                <c:pt idx="5">
                  <c:v>0.377222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EF-4D4C-840E-25CF81AB9DF0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43646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0.55591199999999996</c:v>
                </c:pt>
                <c:pt idx="1">
                  <c:v>0.66323200000000004</c:v>
                </c:pt>
                <c:pt idx="2">
                  <c:v>0.64259200000000005</c:v>
                </c:pt>
                <c:pt idx="3">
                  <c:v>0.64198200000000005</c:v>
                </c:pt>
                <c:pt idx="4">
                  <c:v>0.64424499999999996</c:v>
                </c:pt>
                <c:pt idx="5">
                  <c:v>0.62277800000000005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2EF-4D4C-840E-25CF81AB9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2430720"/>
        <c:axId val="262432256"/>
        <c:axId val="0"/>
      </c:bar3DChart>
      <c:dateAx>
        <c:axId val="26243072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6243225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62432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624307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1E-490E-B232-F5CFEED7BABA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1E-490E-B232-F5CFEED7BABA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1E-490E-B232-F5CFEED7BABA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1E-490E-B232-F5CFEED7BABA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1E-490E-B232-F5CFEED7BABA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1E-490E-B232-F5CFEED7BAB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43646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1100.8331976685799</c:v>
                </c:pt>
                <c:pt idx="1">
                  <c:v>1572.1801300194802</c:v>
                </c:pt>
                <c:pt idx="2">
                  <c:v>1929.80880008943</c:v>
                </c:pt>
                <c:pt idx="3">
                  <c:v>2141.8234015988101</c:v>
                </c:pt>
                <c:pt idx="4">
                  <c:v>2168.44766417245</c:v>
                </c:pt>
                <c:pt idx="5">
                  <c:v>2102.4096051445699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71E-490E-B232-F5CFEED7BABA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1E-490E-B232-F5CFEED7BABA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71E-490E-B232-F5CFEED7BABA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1E-490E-B232-F5CFEED7BABA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71E-490E-B232-F5CFEED7BABA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71E-490E-B232-F5CFEED7BABA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71E-490E-B232-F5CFEED7BAB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43646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488.86690736498002</c:v>
                </c:pt>
                <c:pt idx="1">
                  <c:v>529.46057801728</c:v>
                </c:pt>
                <c:pt idx="2">
                  <c:v>689.73000579020004</c:v>
                </c:pt>
                <c:pt idx="3">
                  <c:v>766.81175457264999</c:v>
                </c:pt>
                <c:pt idx="4">
                  <c:v>771.43664018523998</c:v>
                </c:pt>
                <c:pt idx="5">
                  <c:v>793.07591249693996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E71E-490E-B232-F5CFEED7BABA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71E-490E-B232-F5CFEED7BABA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71E-490E-B232-F5CFEED7BABA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71E-490E-B232-F5CFEED7BABA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71E-490E-B232-F5CFEED7BABA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71E-490E-B232-F5CFEED7BABA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71E-490E-B232-F5CFEED7BAB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43646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611.96629030359998</c:v>
                </c:pt>
                <c:pt idx="1">
                  <c:v>1042.7195520022001</c:v>
                </c:pt>
                <c:pt idx="2">
                  <c:v>1240.0787942992299</c:v>
                </c:pt>
                <c:pt idx="3">
                  <c:v>1375.0116470261601</c:v>
                </c:pt>
                <c:pt idx="4">
                  <c:v>1397.0110239872099</c:v>
                </c:pt>
                <c:pt idx="5">
                  <c:v>1309.33369264763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E71E-490E-B232-F5CFEED7B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1926400"/>
        <c:axId val="251927936"/>
        <c:axId val="0"/>
      </c:bar3DChart>
      <c:dateAx>
        <c:axId val="2519264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192793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51927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19264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31-4D2A-9315-154806226454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31-4D2A-9315-154806226454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31-4D2A-9315-154806226454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31-4D2A-9315-154806226454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31-4D2A-9315-154806226454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31-4D2A-9315-15480622645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43646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69.811921755840004</c:v>
                </c:pt>
                <c:pt idx="1">
                  <c:v>65.505684905229998</c:v>
                </c:pt>
                <c:pt idx="2">
                  <c:v>70.972707080139998</c:v>
                </c:pt>
                <c:pt idx="3">
                  <c:v>76.310485066490003</c:v>
                </c:pt>
                <c:pt idx="4">
                  <c:v>78.316490487460001</c:v>
                </c:pt>
                <c:pt idx="5">
                  <c:v>80.347737992480006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031-4D2A-9315-154806226454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31-4D2A-9315-154806226454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31-4D2A-9315-154806226454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31-4D2A-9315-154806226454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31-4D2A-9315-154806226454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31-4D2A-9315-154806226454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031-4D2A-9315-15480622645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43646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31.002642687809999</c:v>
                </c:pt>
                <c:pt idx="1">
                  <c:v>22.060244326380001</c:v>
                </c:pt>
                <c:pt idx="2">
                  <c:v>25.366246471259998</c:v>
                </c:pt>
                <c:pt idx="3">
                  <c:v>27.320542348389999</c:v>
                </c:pt>
                <c:pt idx="4">
                  <c:v>27.861502627389999</c:v>
                </c:pt>
                <c:pt idx="5">
                  <c:v>30.30896332935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031-4D2A-9315-154806226454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43646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38.809279068030001</c:v>
                </c:pt>
                <c:pt idx="1">
                  <c:v>43.445440578849997</c:v>
                </c:pt>
                <c:pt idx="2">
                  <c:v>45.606460608879999</c:v>
                </c:pt>
                <c:pt idx="3">
                  <c:v>48.989942718099996</c:v>
                </c:pt>
                <c:pt idx="4">
                  <c:v>50.454987860069998</c:v>
                </c:pt>
                <c:pt idx="5">
                  <c:v>50.038774663129999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6031-4D2A-9315-154806226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6635648"/>
        <c:axId val="256637184"/>
        <c:axId val="0"/>
      </c:bar3DChart>
      <c:dateAx>
        <c:axId val="2566356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5663718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56637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566356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MK_ALL!$B$11:$H$11</c:f>
              <c:numCache>
                <c:formatCode>dd\.mm\.yyyy;@</c:formatCode>
                <c:ptCount val="7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</c:numCache>
            </c:numRef>
          </c:cat>
          <c:val>
            <c:numRef>
              <c:f>MK_ALL!$B$13:$H$13</c:f>
              <c:numCache>
                <c:formatCode>#,##0.00</c:formatCode>
                <c:ptCount val="7"/>
                <c:pt idx="0">
                  <c:v>67.186989245060005</c:v>
                </c:pt>
                <c:pt idx="1">
                  <c:v>67.253180816010001</c:v>
                </c:pt>
                <c:pt idx="2">
                  <c:v>67.421655048719998</c:v>
                </c:pt>
                <c:pt idx="3">
                  <c:v>68.229288163500001</c:v>
                </c:pt>
                <c:pt idx="4">
                  <c:v>69.332709061360006</c:v>
                </c:pt>
                <c:pt idx="5">
                  <c:v>68.156329011959997</c:v>
                </c:pt>
                <c:pt idx="6">
                  <c:v>70.024855533359997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DB-4DC1-B6F7-68E0533B4589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MK_ALL!$B$11:$H$11</c:f>
              <c:numCache>
                <c:formatCode>dd\.mm\.yyyy;@</c:formatCode>
                <c:ptCount val="7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</c:numCache>
            </c:numRef>
          </c:cat>
          <c:val>
            <c:numRef>
              <c:f>MK_ALL!$B$14:$H$14</c:f>
              <c:numCache>
                <c:formatCode>#,##0.00</c:formatCode>
                <c:ptCount val="7"/>
                <c:pt idx="0">
                  <c:v>11.1295012424</c:v>
                </c:pt>
                <c:pt idx="1">
                  <c:v>11.00186443982</c:v>
                </c:pt>
                <c:pt idx="2">
                  <c:v>10.82182485255</c:v>
                </c:pt>
                <c:pt idx="3">
                  <c:v>10.564062035319999</c:v>
                </c:pt>
                <c:pt idx="4">
                  <c:v>10.49084338061</c:v>
                </c:pt>
                <c:pt idx="5">
                  <c:v>10.23442305707</c:v>
                </c:pt>
                <c:pt idx="6">
                  <c:v>10.322882459120001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6DB-4DC1-B6F7-68E0533B4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5474688"/>
        <c:axId val="255484672"/>
        <c:axId val="0"/>
      </c:bar3DChart>
      <c:dateAx>
        <c:axId val="25547468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55484672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55484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5474688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E9-447E-B82C-23CB975BFBC8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E9-447E-B82C-23CB975BFBC8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E9-447E-B82C-23CB975BFBC8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E9-447E-B82C-23CB975BFBC8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E9-447E-B82C-23CB975BFBC8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E9-447E-B82C-23CB975BFBC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43646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1100.8331976685799</c:v>
                </c:pt>
                <c:pt idx="1">
                  <c:v>1572.18013001948</c:v>
                </c:pt>
                <c:pt idx="2">
                  <c:v>1929.80880008943</c:v>
                </c:pt>
                <c:pt idx="3">
                  <c:v>2141.8234015988101</c:v>
                </c:pt>
                <c:pt idx="4">
                  <c:v>2168.44766417245</c:v>
                </c:pt>
                <c:pt idx="5">
                  <c:v>2102.4096051445699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AE9-447E-B82C-23CB975BFBC8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E9-447E-B82C-23CB975BFBC8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AE9-447E-B82C-23CB975BFBC8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E9-447E-B82C-23CB975BFBC8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AE9-447E-B82C-23CB975BFBC8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AE9-447E-B82C-23CB975BFBC8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AE9-447E-B82C-23CB975BFBC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43646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947.03045011058998</c:v>
                </c:pt>
                <c:pt idx="1">
                  <c:v>1334.27157232031</c:v>
                </c:pt>
                <c:pt idx="2">
                  <c:v>1650.8332522282999</c:v>
                </c:pt>
                <c:pt idx="3">
                  <c:v>1833.70983091682</c:v>
                </c:pt>
                <c:pt idx="4">
                  <c:v>1860.29109558508</c:v>
                </c:pt>
                <c:pt idx="5">
                  <c:v>1832.29711937814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3AE9-447E-B82C-23CB975BFBC8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AE9-447E-B82C-23CB975BFBC8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AE9-447E-B82C-23CB975BFBC8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AE9-447E-B82C-23CB975BFBC8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AE9-447E-B82C-23CB975BFBC8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AE9-447E-B82C-23CB975BFBC8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AE9-447E-B82C-23CB975BFBC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43646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153.80274755798999</c:v>
                </c:pt>
                <c:pt idx="1">
                  <c:v>237.90855769916999</c:v>
                </c:pt>
                <c:pt idx="2">
                  <c:v>278.97554786113</c:v>
                </c:pt>
                <c:pt idx="3">
                  <c:v>308.11357068198998</c:v>
                </c:pt>
                <c:pt idx="4">
                  <c:v>308.15656858736997</c:v>
                </c:pt>
                <c:pt idx="5">
                  <c:v>270.11248576642998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3AE9-447E-B82C-23CB975BF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1626496"/>
        <c:axId val="261652864"/>
        <c:axId val="0"/>
      </c:bar3DChart>
      <c:dateAx>
        <c:axId val="26162649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6165286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61652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61626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6B-44B8-974B-2652CD726DCA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6B-44B8-974B-2652CD726DCA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6B-44B8-974B-2652CD726DCA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6B-44B8-974B-2652CD726DCA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6B-44B8-974B-2652CD726DCA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6B-44B8-974B-2652CD726DC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43646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69.811921755840004</c:v>
                </c:pt>
                <c:pt idx="1">
                  <c:v>65.505684905229998</c:v>
                </c:pt>
                <c:pt idx="2">
                  <c:v>70.972707080139998</c:v>
                </c:pt>
                <c:pt idx="3">
                  <c:v>76.310485066490003</c:v>
                </c:pt>
                <c:pt idx="4">
                  <c:v>78.316490487460001</c:v>
                </c:pt>
                <c:pt idx="5">
                  <c:v>80.347737992479992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06B-44B8-974B-2652CD726DCA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6B-44B8-974B-2652CD726DCA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06B-44B8-974B-2652CD726DCA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06B-44B8-974B-2652CD726DCA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06B-44B8-974B-2652CD726DCA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06B-44B8-974B-2652CD726DCA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06B-44B8-974B-2652CD726DC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43646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60.058159422860001</c:v>
                </c:pt>
                <c:pt idx="1">
                  <c:v>55.593103821630002</c:v>
                </c:pt>
                <c:pt idx="2">
                  <c:v>60.712804731310001</c:v>
                </c:pt>
                <c:pt idx="3">
                  <c:v>65.332784469550006</c:v>
                </c:pt>
                <c:pt idx="4">
                  <c:v>67.186989245060005</c:v>
                </c:pt>
                <c:pt idx="5">
                  <c:v>70.024855533359997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506B-44B8-974B-2652CD726DCA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43646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9.7537623329799992</c:v>
                </c:pt>
                <c:pt idx="1">
                  <c:v>9.9125810835999992</c:v>
                </c:pt>
                <c:pt idx="2">
                  <c:v>10.25990234883</c:v>
                </c:pt>
                <c:pt idx="3">
                  <c:v>10.97770059694</c:v>
                </c:pt>
                <c:pt idx="4">
                  <c:v>11.1295012424</c:v>
                </c:pt>
                <c:pt idx="5">
                  <c:v>10.322882459120001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506B-44B8-974B-2652CD726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4263168"/>
        <c:axId val="264264704"/>
        <c:axId val="0"/>
      </c:bar3DChart>
      <c:dateAx>
        <c:axId val="26426316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6426470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64264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64263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30.06.2019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A88-480C-868E-E70A4B7426EB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A88-480C-868E-E70A4B7426EB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88-480C-868E-E70A4B7426E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1832.29711937814</c:v>
                </c:pt>
                <c:pt idx="1">
                  <c:v>270.11248576642998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A88-480C-868E-E70A4B742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D9C-4D60-A9B3-5E510EFF0A3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D9C-4D60-A9B3-5E510EFF0A3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D9C-4D60-A9B3-5E510EFF0A3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2019.06.30-2019.12.31</c:v>
                </c:pt>
                <c:pt idx="1">
                  <c:v>2020-2024</c:v>
                </c:pt>
                <c:pt idx="2">
                  <c:v>2024-31.12.2060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5.1205132875599997</c:v>
                </c:pt>
                <c:pt idx="1">
                  <c:v>20.97829459858</c:v>
                </c:pt>
                <c:pt idx="2">
                  <c:v>54.248930106339998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D9C-4D60-A9B3-5E510EFF0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30.06.2019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933-4968-9A64-7E3CEA6D81BB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933-4968-9A64-7E3CEA6D81BB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E933-4968-9A64-7E3CEA6D81BB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933-4968-9A64-7E3CEA6D81BB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(DEBT_TERM!$I$11,DEBT_TERM!$I$60,DEBT_TERM!$I$63,DEBT_TERM!$I$64)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933-4968-9A64-7E3CEA6D81BB}"/>
            </c:ext>
          </c:extLst>
        </c:ser>
        <c:ser>
          <c:idx val="1"/>
          <c:order val="1"/>
          <c:val>
            <c:numRef>
              <c:f>(DEBT_TERM!$J$11,DEBT_TERM!$J$60,DEBT_TERM!$J$63,DEBT_TERM!$J$64)</c:f>
              <c:numCache>
                <c:formatCode>#,##0.00</c:formatCode>
                <c:ptCount val="4"/>
                <c:pt idx="0">
                  <c:v>787108827.60000002</c:v>
                </c:pt>
                <c:pt idx="1">
                  <c:v>1044427099.2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E933-4968-9A64-7E3CEA6D8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30.06.2019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94C-42C9-98DF-A778CA83F849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94C-42C9-98DF-A778CA83F84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994C-42C9-98DF-A778CA83F84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994C-42C9-98DF-A778CA83F849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994C-42C9-98DF-A778CA83F849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994C-42C9-98DF-A778CA83F849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994C-42C9-98DF-A778CA83F849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994C-42C9-98DF-A778CA83F849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994C-42C9-98DF-A778CA83F849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DEBT_TERM!$I$13:$I$59</c:f>
              <c:numCache>
                <c:formatCode>General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994C-42C9-98DF-A778CA83F849}"/>
            </c:ext>
          </c:extLst>
        </c:ser>
        <c:ser>
          <c:idx val="1"/>
          <c:order val="1"/>
          <c:val>
            <c:numRef>
              <c:f>DEBT_TERM!$J$13:$J$59</c:f>
              <c:numCache>
                <c:formatCode>#,##0.00</c:formatCode>
                <c:ptCount val="47"/>
                <c:pt idx="0">
                  <c:v>0</c:v>
                </c:pt>
                <c:pt idx="1">
                  <c:v>66391915</c:v>
                </c:pt>
                <c:pt idx="2">
                  <c:v>19033000</c:v>
                </c:pt>
                <c:pt idx="3">
                  <c:v>40923944.259999998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30964797.579999998</c:v>
                </c:pt>
                <c:pt idx="11">
                  <c:v>12097744</c:v>
                </c:pt>
                <c:pt idx="12">
                  <c:v>12097744</c:v>
                </c:pt>
                <c:pt idx="13">
                  <c:v>30122093.82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11353145</c:v>
                </c:pt>
                <c:pt idx="25">
                  <c:v>69627991.659999996</c:v>
                </c:pt>
                <c:pt idx="26">
                  <c:v>12097751</c:v>
                </c:pt>
                <c:pt idx="27">
                  <c:v>30000</c:v>
                </c:pt>
                <c:pt idx="28">
                  <c:v>29164441.100000001</c:v>
                </c:pt>
                <c:pt idx="29">
                  <c:v>23040197.289999999</c:v>
                </c:pt>
                <c:pt idx="30">
                  <c:v>5800100</c:v>
                </c:pt>
                <c:pt idx="31">
                  <c:v>14188199</c:v>
                </c:pt>
                <c:pt idx="32">
                  <c:v>17500000</c:v>
                </c:pt>
                <c:pt idx="33">
                  <c:v>17135938.140000001</c:v>
                </c:pt>
                <c:pt idx="34">
                  <c:v>18000000</c:v>
                </c:pt>
                <c:pt idx="35">
                  <c:v>0</c:v>
                </c:pt>
                <c:pt idx="36">
                  <c:v>1330000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3283010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994C-42C9-98DF-A778CA83F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30.06.2019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19A-44E1-B892-87CD1D041CD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19A-44E1-B892-87CD1D041CD2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MK_ALL!$H$19:$H$20</c:f>
              <c:numCache>
                <c:formatCode>0.00%</c:formatCode>
                <c:ptCount val="2"/>
                <c:pt idx="0">
                  <c:v>0.87152200000000002</c:v>
                </c:pt>
                <c:pt idx="1">
                  <c:v>0.12847800000000001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19A-44E1-B892-87CD1D041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30.06.2019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E07-47F9-AA42-F5A9210CC485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E07-47F9-AA42-F5A9210CC485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MT_ALL!$H$19:$H$20</c:f>
              <c:numCache>
                <c:formatCode>0.00%</c:formatCode>
                <c:ptCount val="2"/>
                <c:pt idx="0">
                  <c:v>0.377222</c:v>
                </c:pt>
                <c:pt idx="1">
                  <c:v>0.62277800000000005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E07-47F9-AA42-F5A9210CC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MT_ALL!$B$5:$H$5</c:f>
              <c:numCache>
                <c:formatCode>dd\.mm\.yyyy;@</c:formatCode>
                <c:ptCount val="7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</c:numCache>
            </c:numRef>
          </c:cat>
          <c:val>
            <c:numRef>
              <c:f>MT_ALL!$B$7:$H$7</c:f>
              <c:numCache>
                <c:formatCode>#,##0.00</c:formatCode>
                <c:ptCount val="7"/>
                <c:pt idx="0">
                  <c:v>771.43664018523998</c:v>
                </c:pt>
                <c:pt idx="1">
                  <c:v>774.84945227646995</c:v>
                </c:pt>
                <c:pt idx="2">
                  <c:v>760.34070231809005</c:v>
                </c:pt>
                <c:pt idx="3">
                  <c:v>774.53019860549</c:v>
                </c:pt>
                <c:pt idx="4">
                  <c:v>787.48550230411001</c:v>
                </c:pt>
                <c:pt idx="5">
                  <c:v>797.63749226957998</c:v>
                </c:pt>
                <c:pt idx="6">
                  <c:v>793.07591249693996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99-470B-B2B4-E364351D1EEA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MT_ALL!$B$5:$H$5</c:f>
              <c:numCache>
                <c:formatCode>dd\.mm\.yyyy;@</c:formatCode>
                <c:ptCount val="7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</c:numCache>
            </c:numRef>
          </c:cat>
          <c:val>
            <c:numRef>
              <c:f>MT_ALL!$B$8:$H$8</c:f>
              <c:numCache>
                <c:formatCode>#,##0.00</c:formatCode>
                <c:ptCount val="7"/>
                <c:pt idx="0">
                  <c:v>1397.0110239872099</c:v>
                </c:pt>
                <c:pt idx="1">
                  <c:v>1397.1604127022699</c:v>
                </c:pt>
                <c:pt idx="2">
                  <c:v>1351.66708518821</c:v>
                </c:pt>
                <c:pt idx="3">
                  <c:v>1372.49128452934</c:v>
                </c:pt>
                <c:pt idx="4">
                  <c:v>1337.3638222729501</c:v>
                </c:pt>
                <c:pt idx="5">
                  <c:v>1308.9237152368501</c:v>
                </c:pt>
                <c:pt idx="6">
                  <c:v>1309.33369264763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99-470B-B2B4-E364351D1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8210432"/>
        <c:axId val="257053056"/>
        <c:axId val="0"/>
      </c:bar3DChart>
      <c:catAx>
        <c:axId val="25821043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57053056"/>
        <c:crosses val="autoZero"/>
        <c:auto val="0"/>
        <c:lblAlgn val="ctr"/>
        <c:lblOffset val="100"/>
        <c:tickLblSkip val="1"/>
        <c:noMultiLvlLbl val="1"/>
      </c:catAx>
      <c:valAx>
        <c:axId val="257053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8210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MT_ALL!$B$11:$H$11</c:f>
              <c:numCache>
                <c:formatCode>dd\.mm\.yyyy;@</c:formatCode>
                <c:ptCount val="7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</c:numCache>
            </c:numRef>
          </c:cat>
          <c:val>
            <c:numRef>
              <c:f>MT_ALL!$B$13:$H$13</c:f>
              <c:numCache>
                <c:formatCode>#,##0.00</c:formatCode>
                <c:ptCount val="7"/>
                <c:pt idx="0">
                  <c:v>27.861502627389999</c:v>
                </c:pt>
                <c:pt idx="1">
                  <c:v>27.916944546100002</c:v>
                </c:pt>
                <c:pt idx="2">
                  <c:v>28.168315861429999</c:v>
                </c:pt>
                <c:pt idx="3">
                  <c:v>28.424414779989998</c:v>
                </c:pt>
                <c:pt idx="4">
                  <c:v>29.583222472980001</c:v>
                </c:pt>
                <c:pt idx="5">
                  <c:v>29.682215106960001</c:v>
                </c:pt>
                <c:pt idx="6">
                  <c:v>30.30896332935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73-481B-BE5D-E03E964AC0DF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MT_ALL!$B$11:$H$11</c:f>
              <c:numCache>
                <c:formatCode>dd\.mm\.yyyy;@</c:formatCode>
                <c:ptCount val="7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</c:numCache>
            </c:numRef>
          </c:cat>
          <c:val>
            <c:numRef>
              <c:f>MT_ALL!$B$14:$H$14</c:f>
              <c:numCache>
                <c:formatCode>#,##0.00</c:formatCode>
                <c:ptCount val="7"/>
                <c:pt idx="0">
                  <c:v>50.454987860069998</c:v>
                </c:pt>
                <c:pt idx="1">
                  <c:v>50.33810070973</c:v>
                </c:pt>
                <c:pt idx="2">
                  <c:v>50.075164039839997</c:v>
                </c:pt>
                <c:pt idx="3">
                  <c:v>50.368935418829999</c:v>
                </c:pt>
                <c:pt idx="4">
                  <c:v>50.240329968989997</c:v>
                </c:pt>
                <c:pt idx="5">
                  <c:v>48.708536962069999</c:v>
                </c:pt>
                <c:pt idx="6">
                  <c:v>50.038774663129999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73-481B-BE5D-E03E964AC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8312832"/>
        <c:axId val="258318720"/>
        <c:axId val="0"/>
      </c:bar3DChart>
      <c:catAx>
        <c:axId val="25831283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258318720"/>
        <c:crosses val="autoZero"/>
        <c:auto val="0"/>
        <c:lblAlgn val="ctr"/>
        <c:lblOffset val="100"/>
        <c:tickLblSkip val="1"/>
        <c:noMultiLvlLbl val="1"/>
      </c:catAx>
      <c:valAx>
        <c:axId val="25831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2583128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30.06.2019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B7E-4D74-86CD-59D0227B4E8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B7E-4D74-86CD-59D0227B4E8C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26.046573663549999</c:v>
                </c:pt>
                <c:pt idx="1">
                  <c:v>54.30116432893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B7E-4D74-86CD-59D0227B4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30.06.2019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7D6-443C-92CD-40E330D1271B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7D6-443C-92CD-40E330D1271B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7D6-443C-92CD-40E330D1271B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8.5398517994700001</c:v>
                </c:pt>
                <c:pt idx="1">
                  <c:v>5.5480706120800001</c:v>
                </c:pt>
                <c:pt idx="2">
                  <c:v>11.958651251999999</c:v>
                </c:pt>
                <c:pt idx="3">
                  <c:v>54.30116432893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7D6-443C-92CD-40E330D12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30.06.2019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669-4527-8A6D-869447C1EBF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6.2814178471200002</c:v>
                </c:pt>
                <c:pt idx="1">
                  <c:v>5.5480706120800001</c:v>
                </c:pt>
                <c:pt idx="2" formatCode="#,##0.00">
                  <c:v>4.4822366079</c:v>
                </c:pt>
                <c:pt idx="3" formatCode="#,##0.00">
                  <c:v>53.713130466259997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669-4527-8A6D-869447C1E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5362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5362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M180"/>
  <sheetViews>
    <sheetView workbookViewId="0">
      <selection activeCell="D26" sqref="D26"/>
    </sheetView>
  </sheetViews>
  <sheetFormatPr defaultRowHeight="11.25" outlineLevelRow="3" x14ac:dyDescent="0.2"/>
  <cols>
    <col min="1" max="1" width="52" style="23" customWidth="1"/>
    <col min="2" max="8" width="16.28515625" style="38" customWidth="1"/>
    <col min="9" max="16384" width="9.140625" style="23"/>
  </cols>
  <sheetData>
    <row r="1" spans="1:13" s="145" customFormat="1" ht="12.75" x14ac:dyDescent="0.2">
      <c r="B1" s="162"/>
      <c r="C1" s="162"/>
      <c r="D1" s="162"/>
      <c r="E1" s="162"/>
      <c r="F1" s="162"/>
      <c r="G1" s="162"/>
      <c r="H1" s="162"/>
    </row>
    <row r="2" spans="1:13" s="229" customFormat="1" ht="18.75" x14ac:dyDescent="0.3">
      <c r="A2" s="5" t="s">
        <v>109</v>
      </c>
      <c r="B2" s="5"/>
      <c r="C2" s="5"/>
      <c r="D2" s="5"/>
      <c r="E2" s="5"/>
      <c r="F2" s="5"/>
      <c r="G2" s="5"/>
      <c r="H2" s="5"/>
      <c r="I2" s="9"/>
      <c r="J2" s="9"/>
      <c r="K2" s="9"/>
      <c r="L2" s="9"/>
      <c r="M2" s="9"/>
    </row>
    <row r="3" spans="1:13" s="145" customFormat="1" ht="12.75" x14ac:dyDescent="0.2">
      <c r="B3" s="150"/>
      <c r="C3" s="150"/>
      <c r="D3" s="150"/>
      <c r="E3" s="150"/>
      <c r="F3" s="150"/>
      <c r="G3" s="150"/>
      <c r="H3" s="150"/>
      <c r="I3" s="134"/>
      <c r="J3" s="134"/>
      <c r="K3" s="134"/>
    </row>
    <row r="4" spans="1:13" s="178" customFormat="1" ht="12.75" x14ac:dyDescent="0.2">
      <c r="B4" s="199"/>
      <c r="C4" s="199"/>
      <c r="D4" s="199"/>
      <c r="E4" s="199"/>
      <c r="F4" s="199"/>
      <c r="G4" s="199"/>
      <c r="H4" s="199" t="str">
        <f>VALUAH</f>
        <v>млрд. грн</v>
      </c>
    </row>
    <row r="5" spans="1:13" s="168" customFormat="1" ht="12.75" x14ac:dyDescent="0.2">
      <c r="A5" s="105"/>
      <c r="B5" s="72">
        <v>43465</v>
      </c>
      <c r="C5" s="72">
        <v>43496</v>
      </c>
      <c r="D5" s="72">
        <v>43524</v>
      </c>
      <c r="E5" s="72">
        <v>43555</v>
      </c>
      <c r="F5" s="72">
        <v>43585</v>
      </c>
      <c r="G5" s="72">
        <v>43616</v>
      </c>
      <c r="H5" s="72">
        <v>43646</v>
      </c>
    </row>
    <row r="6" spans="1:13" s="52" customFormat="1" ht="31.5" x14ac:dyDescent="0.2">
      <c r="A6" s="33" t="s">
        <v>153</v>
      </c>
      <c r="B6" s="237">
        <f t="shared" ref="B6:G6" si="0">B$59+B$7</f>
        <v>2168.44766417245</v>
      </c>
      <c r="C6" s="237">
        <f t="shared" si="0"/>
        <v>2172.0098649787401</v>
      </c>
      <c r="D6" s="237">
        <f t="shared" si="0"/>
        <v>2112.0077875063002</v>
      </c>
      <c r="E6" s="237">
        <f t="shared" si="0"/>
        <v>2147.0214831348299</v>
      </c>
      <c r="F6" s="237">
        <f t="shared" si="0"/>
        <v>2124.8493245770596</v>
      </c>
      <c r="G6" s="237">
        <f t="shared" si="0"/>
        <v>2106.56120750643</v>
      </c>
      <c r="H6" s="237">
        <v>2102.4096051445699</v>
      </c>
    </row>
    <row r="7" spans="1:13" s="54" customFormat="1" ht="15" x14ac:dyDescent="0.2">
      <c r="A7" s="238" t="s">
        <v>50</v>
      </c>
      <c r="B7" s="227">
        <f t="shared" ref="B7:H7" si="1">B$8+B$47</f>
        <v>771.43664018523987</v>
      </c>
      <c r="C7" s="227">
        <f t="shared" si="1"/>
        <v>774.84945227646995</v>
      </c>
      <c r="D7" s="227">
        <f t="shared" si="1"/>
        <v>760.34070231808994</v>
      </c>
      <c r="E7" s="227">
        <f t="shared" si="1"/>
        <v>774.53019860548977</v>
      </c>
      <c r="F7" s="227">
        <f t="shared" si="1"/>
        <v>787.48550230411001</v>
      </c>
      <c r="G7" s="227">
        <f t="shared" si="1"/>
        <v>797.63749226958021</v>
      </c>
      <c r="H7" s="227">
        <f t="shared" si="1"/>
        <v>793.07591249693996</v>
      </c>
    </row>
    <row r="8" spans="1:13" s="83" customFormat="1" ht="15" outlineLevel="1" x14ac:dyDescent="0.2">
      <c r="A8" s="101" t="s">
        <v>70</v>
      </c>
      <c r="B8" s="109">
        <f t="shared" ref="B8:H8" si="2">B$9+B$45</f>
        <v>761.09019182404984</v>
      </c>
      <c r="C8" s="109">
        <f t="shared" si="2"/>
        <v>764.65661187314993</v>
      </c>
      <c r="D8" s="109">
        <f t="shared" si="2"/>
        <v>749.99830351137996</v>
      </c>
      <c r="E8" s="109">
        <f t="shared" si="2"/>
        <v>764.2934994490098</v>
      </c>
      <c r="F8" s="109">
        <f t="shared" si="2"/>
        <v>777.12755248480005</v>
      </c>
      <c r="G8" s="109">
        <f t="shared" si="2"/>
        <v>787.10882759676019</v>
      </c>
      <c r="H8" s="109">
        <f t="shared" si="2"/>
        <v>782.42022483066</v>
      </c>
    </row>
    <row r="9" spans="1:13" s="82" customFormat="1" ht="12.75" outlineLevel="2" x14ac:dyDescent="0.2">
      <c r="A9" s="60" t="s">
        <v>195</v>
      </c>
      <c r="B9" s="204">
        <f t="shared" ref="B9:G9" si="3">SUM(B$10:B$44)</f>
        <v>758.84189894138979</v>
      </c>
      <c r="C9" s="204">
        <f t="shared" si="3"/>
        <v>762.40831899048987</v>
      </c>
      <c r="D9" s="204">
        <f t="shared" si="3"/>
        <v>747.75001062871991</v>
      </c>
      <c r="E9" s="204">
        <f t="shared" si="3"/>
        <v>762.04520656634975</v>
      </c>
      <c r="F9" s="204">
        <f t="shared" si="3"/>
        <v>774.91232273276</v>
      </c>
      <c r="G9" s="204">
        <f t="shared" si="3"/>
        <v>784.89359784472015</v>
      </c>
      <c r="H9" s="204">
        <v>780.20499507861996</v>
      </c>
    </row>
    <row r="10" spans="1:13" s="19" customFormat="1" ht="12.75" outlineLevel="3" x14ac:dyDescent="0.2">
      <c r="A10" s="245" t="s">
        <v>52</v>
      </c>
      <c r="B10" s="159">
        <v>11.731711274649999</v>
      </c>
      <c r="C10" s="159">
        <v>0</v>
      </c>
      <c r="D10" s="159">
        <v>3.0488326938000001</v>
      </c>
      <c r="E10" s="159">
        <v>0</v>
      </c>
      <c r="F10" s="159">
        <v>0</v>
      </c>
      <c r="G10" s="159">
        <v>0</v>
      </c>
      <c r="H10" s="159">
        <v>0</v>
      </c>
    </row>
    <row r="11" spans="1:13" ht="12.75" outlineLevel="3" x14ac:dyDescent="0.2">
      <c r="A11" s="110" t="s">
        <v>143</v>
      </c>
      <c r="B11" s="106">
        <v>62.650438999999999</v>
      </c>
      <c r="C11" s="106">
        <v>62.650438999999999</v>
      </c>
      <c r="D11" s="106">
        <v>62.650438999999999</v>
      </c>
      <c r="E11" s="106">
        <v>62.650438999999999</v>
      </c>
      <c r="F11" s="106">
        <v>65.852839000000003</v>
      </c>
      <c r="G11" s="106">
        <v>67.721914999999996</v>
      </c>
      <c r="H11" s="106">
        <v>67.721914999999996</v>
      </c>
      <c r="I11" s="14"/>
      <c r="J11" s="14"/>
      <c r="K11" s="14"/>
    </row>
    <row r="12" spans="1:13" ht="12.75" outlineLevel="3" x14ac:dyDescent="0.2">
      <c r="A12" s="110" t="s">
        <v>203</v>
      </c>
      <c r="B12" s="106">
        <v>19.033000000000001</v>
      </c>
      <c r="C12" s="106">
        <v>19.033000000000001</v>
      </c>
      <c r="D12" s="106">
        <v>19.033000000000001</v>
      </c>
      <c r="E12" s="106">
        <v>19.033000000000001</v>
      </c>
      <c r="F12" s="106">
        <v>19.033000000000001</v>
      </c>
      <c r="G12" s="106">
        <v>19.033000000000001</v>
      </c>
      <c r="H12" s="106">
        <v>19.033000000000001</v>
      </c>
      <c r="I12" s="14"/>
      <c r="J12" s="14"/>
      <c r="K12" s="14"/>
    </row>
    <row r="13" spans="1:13" ht="12.75" outlineLevel="3" x14ac:dyDescent="0.2">
      <c r="A13" s="110" t="s">
        <v>30</v>
      </c>
      <c r="B13" s="106">
        <v>19.159217458000001</v>
      </c>
      <c r="C13" s="106">
        <v>17.98596826839</v>
      </c>
      <c r="D13" s="106">
        <v>23.499853516249999</v>
      </c>
      <c r="E13" s="106">
        <v>28.221491233249999</v>
      </c>
      <c r="F13" s="106">
        <v>33.070289869760003</v>
      </c>
      <c r="G13" s="106">
        <v>40.923944255629998</v>
      </c>
      <c r="H13" s="106">
        <v>25.522654083909998</v>
      </c>
      <c r="I13" s="14"/>
      <c r="J13" s="14"/>
      <c r="K13" s="14"/>
    </row>
    <row r="14" spans="1:13" ht="12.75" outlineLevel="3" x14ac:dyDescent="0.2">
      <c r="A14" s="110" t="s">
        <v>34</v>
      </c>
      <c r="B14" s="106">
        <v>36.5</v>
      </c>
      <c r="C14" s="106">
        <v>36.5</v>
      </c>
      <c r="D14" s="106">
        <v>36.5</v>
      </c>
      <c r="E14" s="106">
        <v>36.5</v>
      </c>
      <c r="F14" s="106">
        <v>36.5</v>
      </c>
      <c r="G14" s="106">
        <v>36.5</v>
      </c>
      <c r="H14" s="106">
        <v>36.5</v>
      </c>
      <c r="I14" s="14"/>
      <c r="J14" s="14"/>
      <c r="K14" s="14"/>
    </row>
    <row r="15" spans="1:13" ht="12.75" outlineLevel="3" x14ac:dyDescent="0.2">
      <c r="A15" s="110" t="s">
        <v>85</v>
      </c>
      <c r="B15" s="106">
        <v>28.700001</v>
      </c>
      <c r="C15" s="106">
        <v>28.700001</v>
      </c>
      <c r="D15" s="106">
        <v>28.700001</v>
      </c>
      <c r="E15" s="106">
        <v>28.700001</v>
      </c>
      <c r="F15" s="106">
        <v>28.700001</v>
      </c>
      <c r="G15" s="106">
        <v>28.700001</v>
      </c>
      <c r="H15" s="106">
        <v>28.700001</v>
      </c>
      <c r="I15" s="14"/>
      <c r="J15" s="14"/>
      <c r="K15" s="14"/>
    </row>
    <row r="16" spans="1:13" ht="12.75" outlineLevel="3" x14ac:dyDescent="0.2">
      <c r="A16" s="110" t="s">
        <v>134</v>
      </c>
      <c r="B16" s="106">
        <v>46.9</v>
      </c>
      <c r="C16" s="106">
        <v>46.9</v>
      </c>
      <c r="D16" s="106">
        <v>46.9</v>
      </c>
      <c r="E16" s="106">
        <v>46.9</v>
      </c>
      <c r="F16" s="106">
        <v>46.9</v>
      </c>
      <c r="G16" s="106">
        <v>46.9</v>
      </c>
      <c r="H16" s="106">
        <v>46.9</v>
      </c>
      <c r="I16" s="14"/>
      <c r="J16" s="14"/>
      <c r="K16" s="14"/>
    </row>
    <row r="17" spans="1:11" ht="12.75" outlineLevel="3" x14ac:dyDescent="0.2">
      <c r="A17" s="110" t="s">
        <v>196</v>
      </c>
      <c r="B17" s="106">
        <v>93.438657000000006</v>
      </c>
      <c r="C17" s="106">
        <v>93.438657000000006</v>
      </c>
      <c r="D17" s="106">
        <v>93.438657000000006</v>
      </c>
      <c r="E17" s="106">
        <v>93.438657000000006</v>
      </c>
      <c r="F17" s="106">
        <v>93.438657000000006</v>
      </c>
      <c r="G17" s="106">
        <v>93.438657000000006</v>
      </c>
      <c r="H17" s="106">
        <v>93.438657000000006</v>
      </c>
      <c r="I17" s="14"/>
      <c r="J17" s="14"/>
      <c r="K17" s="14"/>
    </row>
    <row r="18" spans="1:11" ht="12.75" outlineLevel="3" x14ac:dyDescent="0.2">
      <c r="A18" s="110" t="s">
        <v>26</v>
      </c>
      <c r="B18" s="106">
        <v>12.097744</v>
      </c>
      <c r="C18" s="106">
        <v>12.097744</v>
      </c>
      <c r="D18" s="106">
        <v>12.097744</v>
      </c>
      <c r="E18" s="106">
        <v>12.097744</v>
      </c>
      <c r="F18" s="106">
        <v>12.097744</v>
      </c>
      <c r="G18" s="106">
        <v>12.097744</v>
      </c>
      <c r="H18" s="106">
        <v>12.097744</v>
      </c>
      <c r="I18" s="14"/>
      <c r="J18" s="14"/>
      <c r="K18" s="14"/>
    </row>
    <row r="19" spans="1:11" ht="12.75" outlineLevel="3" x14ac:dyDescent="0.2">
      <c r="A19" s="110" t="s">
        <v>80</v>
      </c>
      <c r="B19" s="106">
        <v>12.097744</v>
      </c>
      <c r="C19" s="106">
        <v>12.097744</v>
      </c>
      <c r="D19" s="106">
        <v>12.097744</v>
      </c>
      <c r="E19" s="106">
        <v>12.097744</v>
      </c>
      <c r="F19" s="106">
        <v>12.097744</v>
      </c>
      <c r="G19" s="106">
        <v>12.097744</v>
      </c>
      <c r="H19" s="106">
        <v>12.097744</v>
      </c>
      <c r="I19" s="14"/>
      <c r="J19" s="14"/>
      <c r="K19" s="14"/>
    </row>
    <row r="20" spans="1:11" ht="12.75" outlineLevel="3" x14ac:dyDescent="0.2">
      <c r="A20" s="110" t="s">
        <v>171</v>
      </c>
      <c r="B20" s="106">
        <v>37.421561873549997</v>
      </c>
      <c r="C20" s="106">
        <v>37.716767139650003</v>
      </c>
      <c r="D20" s="106">
        <v>36.971441615659998</v>
      </c>
      <c r="E20" s="106">
        <v>37.206829710100003</v>
      </c>
      <c r="F20" s="106">
        <v>30.749772565499999</v>
      </c>
      <c r="G20" s="106">
        <v>30.964797580660001</v>
      </c>
      <c r="H20" s="106">
        <v>27.465314979910001</v>
      </c>
      <c r="I20" s="14"/>
      <c r="J20" s="14"/>
      <c r="K20" s="14"/>
    </row>
    <row r="21" spans="1:11" ht="12.75" outlineLevel="3" x14ac:dyDescent="0.2">
      <c r="A21" s="110" t="s">
        <v>129</v>
      </c>
      <c r="B21" s="106">
        <v>12.097744</v>
      </c>
      <c r="C21" s="106">
        <v>12.097744</v>
      </c>
      <c r="D21" s="106">
        <v>12.097744</v>
      </c>
      <c r="E21" s="106">
        <v>12.097744</v>
      </c>
      <c r="F21" s="106">
        <v>12.097744</v>
      </c>
      <c r="G21" s="106">
        <v>12.097744</v>
      </c>
      <c r="H21" s="106">
        <v>12.097744</v>
      </c>
      <c r="I21" s="14"/>
      <c r="J21" s="14"/>
      <c r="K21" s="14"/>
    </row>
    <row r="22" spans="1:11" ht="12.75" outlineLevel="3" x14ac:dyDescent="0.2">
      <c r="A22" s="110" t="s">
        <v>193</v>
      </c>
      <c r="B22" s="106">
        <v>12.097744</v>
      </c>
      <c r="C22" s="106">
        <v>12.097744</v>
      </c>
      <c r="D22" s="106">
        <v>12.097744</v>
      </c>
      <c r="E22" s="106">
        <v>12.097744</v>
      </c>
      <c r="F22" s="106">
        <v>12.097744</v>
      </c>
      <c r="G22" s="106">
        <v>12.097744</v>
      </c>
      <c r="H22" s="106">
        <v>12.097744</v>
      </c>
      <c r="I22" s="14"/>
      <c r="J22" s="14"/>
      <c r="K22" s="14"/>
    </row>
    <row r="23" spans="1:11" ht="12.75" outlineLevel="3" x14ac:dyDescent="0.2">
      <c r="A23" s="110" t="s">
        <v>215</v>
      </c>
      <c r="B23" s="106">
        <v>19.184152653999998</v>
      </c>
      <c r="C23" s="106">
        <v>22.059128236700001</v>
      </c>
      <c r="D23" s="106">
        <v>23.923962178770001</v>
      </c>
      <c r="E23" s="106">
        <v>24.341829888220001</v>
      </c>
      <c r="F23" s="106">
        <v>29.48569032859</v>
      </c>
      <c r="G23" s="106">
        <v>30.122093823509999</v>
      </c>
      <c r="H23" s="106">
        <v>34.346204854790003</v>
      </c>
      <c r="I23" s="14"/>
      <c r="J23" s="14"/>
      <c r="K23" s="14"/>
    </row>
    <row r="24" spans="1:11" ht="12.75" outlineLevel="3" x14ac:dyDescent="0.2">
      <c r="A24" s="110" t="s">
        <v>152</v>
      </c>
      <c r="B24" s="106">
        <v>12.097744</v>
      </c>
      <c r="C24" s="106">
        <v>12.097744</v>
      </c>
      <c r="D24" s="106">
        <v>12.097744</v>
      </c>
      <c r="E24" s="106">
        <v>12.097744</v>
      </c>
      <c r="F24" s="106">
        <v>12.097744</v>
      </c>
      <c r="G24" s="106">
        <v>12.097744</v>
      </c>
      <c r="H24" s="106">
        <v>12.097744</v>
      </c>
      <c r="I24" s="14"/>
      <c r="J24" s="14"/>
      <c r="K24" s="14"/>
    </row>
    <row r="25" spans="1:11" ht="12.75" outlineLevel="3" x14ac:dyDescent="0.2">
      <c r="A25" s="110" t="s">
        <v>113</v>
      </c>
      <c r="B25" s="106">
        <v>12.097744</v>
      </c>
      <c r="C25" s="106">
        <v>12.097744</v>
      </c>
      <c r="D25" s="106">
        <v>12.097744</v>
      </c>
      <c r="E25" s="106">
        <v>12.097744</v>
      </c>
      <c r="F25" s="106">
        <v>12.097744</v>
      </c>
      <c r="G25" s="106">
        <v>12.097744</v>
      </c>
      <c r="H25" s="106">
        <v>12.097744</v>
      </c>
      <c r="I25" s="14"/>
      <c r="J25" s="14"/>
      <c r="K25" s="14"/>
    </row>
    <row r="26" spans="1:11" ht="12.75" outlineLevel="3" x14ac:dyDescent="0.2">
      <c r="A26" s="110" t="s">
        <v>176</v>
      </c>
      <c r="B26" s="106">
        <v>12.097744</v>
      </c>
      <c r="C26" s="106">
        <v>12.097744</v>
      </c>
      <c r="D26" s="106">
        <v>12.097744</v>
      </c>
      <c r="E26" s="106">
        <v>12.097744</v>
      </c>
      <c r="F26" s="106">
        <v>12.097744</v>
      </c>
      <c r="G26" s="106">
        <v>12.097744</v>
      </c>
      <c r="H26" s="106">
        <v>12.097744</v>
      </c>
      <c r="I26" s="14"/>
      <c r="J26" s="14"/>
      <c r="K26" s="14"/>
    </row>
    <row r="27" spans="1:11" ht="12.75" outlineLevel="3" x14ac:dyDescent="0.2">
      <c r="A27" s="110" t="s">
        <v>6</v>
      </c>
      <c r="B27" s="106">
        <v>12.097744</v>
      </c>
      <c r="C27" s="106">
        <v>12.097744</v>
      </c>
      <c r="D27" s="106">
        <v>12.097744</v>
      </c>
      <c r="E27" s="106">
        <v>12.097744</v>
      </c>
      <c r="F27" s="106">
        <v>12.097744</v>
      </c>
      <c r="G27" s="106">
        <v>12.097744</v>
      </c>
      <c r="H27" s="106">
        <v>12.097744</v>
      </c>
      <c r="I27" s="14"/>
      <c r="J27" s="14"/>
      <c r="K27" s="14"/>
    </row>
    <row r="28" spans="1:11" ht="12.75" outlineLevel="3" x14ac:dyDescent="0.2">
      <c r="A28" s="110" t="s">
        <v>53</v>
      </c>
      <c r="B28" s="106">
        <v>12.097744</v>
      </c>
      <c r="C28" s="106">
        <v>12.097744</v>
      </c>
      <c r="D28" s="106">
        <v>12.097744</v>
      </c>
      <c r="E28" s="106">
        <v>12.097744</v>
      </c>
      <c r="F28" s="106">
        <v>12.097744</v>
      </c>
      <c r="G28" s="106">
        <v>12.097744</v>
      </c>
      <c r="H28" s="106">
        <v>12.097744</v>
      </c>
      <c r="I28" s="14"/>
      <c r="J28" s="14"/>
      <c r="K28" s="14"/>
    </row>
    <row r="29" spans="1:11" ht="12.75" outlineLevel="3" x14ac:dyDescent="0.2">
      <c r="A29" s="110" t="s">
        <v>101</v>
      </c>
      <c r="B29" s="106">
        <v>12.097744</v>
      </c>
      <c r="C29" s="106">
        <v>12.097744</v>
      </c>
      <c r="D29" s="106">
        <v>12.097744</v>
      </c>
      <c r="E29" s="106">
        <v>12.097744</v>
      </c>
      <c r="F29" s="106">
        <v>12.097744</v>
      </c>
      <c r="G29" s="106">
        <v>12.097744</v>
      </c>
      <c r="H29" s="106">
        <v>12.097744</v>
      </c>
      <c r="I29" s="14"/>
      <c r="J29" s="14"/>
      <c r="K29" s="14"/>
    </row>
    <row r="30" spans="1:11" ht="12.75" outlineLevel="3" x14ac:dyDescent="0.2">
      <c r="A30" s="110" t="s">
        <v>93</v>
      </c>
      <c r="B30" s="106">
        <v>12.097744</v>
      </c>
      <c r="C30" s="106">
        <v>12.097744</v>
      </c>
      <c r="D30" s="106">
        <v>12.097744</v>
      </c>
      <c r="E30" s="106">
        <v>12.097744</v>
      </c>
      <c r="F30" s="106">
        <v>12.097744</v>
      </c>
      <c r="G30" s="106">
        <v>12.097744</v>
      </c>
      <c r="H30" s="106">
        <v>12.097744</v>
      </c>
      <c r="I30" s="14"/>
      <c r="J30" s="14"/>
      <c r="K30" s="14"/>
    </row>
    <row r="31" spans="1:11" ht="12.75" outlineLevel="3" x14ac:dyDescent="0.2">
      <c r="A31" s="110" t="s">
        <v>149</v>
      </c>
      <c r="B31" s="106">
        <v>12.097744</v>
      </c>
      <c r="C31" s="106">
        <v>12.097744</v>
      </c>
      <c r="D31" s="106">
        <v>12.097744</v>
      </c>
      <c r="E31" s="106">
        <v>12.097744</v>
      </c>
      <c r="F31" s="106">
        <v>12.097744</v>
      </c>
      <c r="G31" s="106">
        <v>12.097744</v>
      </c>
      <c r="H31" s="106">
        <v>12.097744</v>
      </c>
      <c r="I31" s="14"/>
      <c r="J31" s="14"/>
      <c r="K31" s="14"/>
    </row>
    <row r="32" spans="1:11" ht="12.75" outlineLevel="3" x14ac:dyDescent="0.2">
      <c r="A32" s="110" t="s">
        <v>204</v>
      </c>
      <c r="B32" s="106">
        <v>12.097744</v>
      </c>
      <c r="C32" s="106">
        <v>12.097744</v>
      </c>
      <c r="D32" s="106">
        <v>12.097744</v>
      </c>
      <c r="E32" s="106">
        <v>12.097744</v>
      </c>
      <c r="F32" s="106">
        <v>12.097744</v>
      </c>
      <c r="G32" s="106">
        <v>12.097744</v>
      </c>
      <c r="H32" s="106">
        <v>12.097744</v>
      </c>
      <c r="I32" s="14"/>
      <c r="J32" s="14"/>
      <c r="K32" s="14"/>
    </row>
    <row r="33" spans="1:11" ht="12.75" outlineLevel="3" x14ac:dyDescent="0.2">
      <c r="A33" s="110" t="s">
        <v>31</v>
      </c>
      <c r="B33" s="106">
        <v>12.097744</v>
      </c>
      <c r="C33" s="106">
        <v>12.097744</v>
      </c>
      <c r="D33" s="106">
        <v>12.097744</v>
      </c>
      <c r="E33" s="106">
        <v>12.097744</v>
      </c>
      <c r="F33" s="106">
        <v>12.097744</v>
      </c>
      <c r="G33" s="106">
        <v>12.097744</v>
      </c>
      <c r="H33" s="106">
        <v>12.097744</v>
      </c>
      <c r="I33" s="14"/>
      <c r="J33" s="14"/>
      <c r="K33" s="14"/>
    </row>
    <row r="34" spans="1:11" ht="12.75" outlineLevel="3" x14ac:dyDescent="0.2">
      <c r="A34" s="110" t="s">
        <v>59</v>
      </c>
      <c r="B34" s="106">
        <v>6.6407129999999999</v>
      </c>
      <c r="C34" s="106">
        <v>30.279571715159999</v>
      </c>
      <c r="D34" s="106">
        <v>19.946277247889999</v>
      </c>
      <c r="E34" s="106">
        <v>24.307330107129999</v>
      </c>
      <c r="F34" s="106">
        <v>17.787324000000002</v>
      </c>
      <c r="G34" s="106">
        <v>11.353145</v>
      </c>
      <c r="H34" s="106">
        <v>4.6378159999999999</v>
      </c>
      <c r="I34" s="14"/>
      <c r="J34" s="14"/>
      <c r="K34" s="14"/>
    </row>
    <row r="35" spans="1:11" ht="12.75" outlineLevel="3" x14ac:dyDescent="0.2">
      <c r="A35" s="110" t="s">
        <v>46</v>
      </c>
      <c r="B35" s="106">
        <v>62.88869382435</v>
      </c>
      <c r="C35" s="106">
        <v>63.366086535549996</v>
      </c>
      <c r="D35" s="106">
        <v>62.972259315999999</v>
      </c>
      <c r="E35" s="106">
        <v>70.159906048379995</v>
      </c>
      <c r="F35" s="106">
        <v>67.879974667260001</v>
      </c>
      <c r="G35" s="106">
        <v>69.627991662580001</v>
      </c>
      <c r="H35" s="106">
        <v>74.021751444429995</v>
      </c>
      <c r="I35" s="14"/>
      <c r="J35" s="14"/>
      <c r="K35" s="14"/>
    </row>
    <row r="36" spans="1:11" ht="12.75" outlineLevel="3" x14ac:dyDescent="0.2">
      <c r="A36" s="110" t="s">
        <v>45</v>
      </c>
      <c r="B36" s="106">
        <v>12.097751000000001</v>
      </c>
      <c r="C36" s="106">
        <v>12.097751000000001</v>
      </c>
      <c r="D36" s="106">
        <v>12.097751000000001</v>
      </c>
      <c r="E36" s="106">
        <v>12.097751000000001</v>
      </c>
      <c r="F36" s="106">
        <v>12.097751000000001</v>
      </c>
      <c r="G36" s="106">
        <v>12.097751000000001</v>
      </c>
      <c r="H36" s="106">
        <v>12.097751000000001</v>
      </c>
      <c r="I36" s="14"/>
      <c r="J36" s="14"/>
      <c r="K36" s="14"/>
    </row>
    <row r="37" spans="1:11" ht="12.75" outlineLevel="3" x14ac:dyDescent="0.2">
      <c r="A37" s="110" t="s">
        <v>94</v>
      </c>
      <c r="B37" s="106">
        <v>0.03</v>
      </c>
      <c r="C37" s="106">
        <v>0.03</v>
      </c>
      <c r="D37" s="106">
        <v>0.03</v>
      </c>
      <c r="E37" s="106">
        <v>0.03</v>
      </c>
      <c r="F37" s="106">
        <v>0.03</v>
      </c>
      <c r="G37" s="106">
        <v>0.03</v>
      </c>
      <c r="H37" s="106">
        <v>0.03</v>
      </c>
      <c r="I37" s="14"/>
      <c r="J37" s="14"/>
      <c r="K37" s="14"/>
    </row>
    <row r="38" spans="1:11" ht="12.75" outlineLevel="3" x14ac:dyDescent="0.2">
      <c r="A38" s="110" t="s">
        <v>155</v>
      </c>
      <c r="B38" s="106">
        <v>39.370320200000002</v>
      </c>
      <c r="C38" s="106">
        <v>30.3731604</v>
      </c>
      <c r="D38" s="106">
        <v>29.579085500000001</v>
      </c>
      <c r="E38" s="106">
        <v>29.579085500000001</v>
      </c>
      <c r="F38" s="106">
        <v>27.408128099999999</v>
      </c>
      <c r="G38" s="106">
        <v>29.164441100000001</v>
      </c>
      <c r="H38" s="106">
        <v>31.031966100000002</v>
      </c>
      <c r="I38" s="14"/>
      <c r="J38" s="14"/>
      <c r="K38" s="14"/>
    </row>
    <row r="39" spans="1:11" ht="12.75" outlineLevel="3" x14ac:dyDescent="0.2">
      <c r="A39" s="110" t="s">
        <v>160</v>
      </c>
      <c r="B39" s="106">
        <v>8.97352198956</v>
      </c>
      <c r="C39" s="106">
        <v>7.0676736657800001</v>
      </c>
      <c r="D39" s="106">
        <v>8.3424278509000001</v>
      </c>
      <c r="E39" s="106">
        <v>5.2444208650400004</v>
      </c>
      <c r="F39" s="106">
        <v>22.189435639100001</v>
      </c>
      <c r="G39" s="106">
        <v>23.04019728614</v>
      </c>
      <c r="H39" s="106">
        <v>23.873417331430002</v>
      </c>
      <c r="I39" s="14"/>
      <c r="J39" s="14"/>
      <c r="K39" s="14"/>
    </row>
    <row r="40" spans="1:11" ht="12.75" outlineLevel="3" x14ac:dyDescent="0.2">
      <c r="A40" s="110" t="s">
        <v>208</v>
      </c>
      <c r="B40" s="106">
        <v>5.8000999999999996</v>
      </c>
      <c r="C40" s="106">
        <v>5.8000999999999996</v>
      </c>
      <c r="D40" s="106">
        <v>5.8000999999999996</v>
      </c>
      <c r="E40" s="106">
        <v>5.8000999999999996</v>
      </c>
      <c r="F40" s="106">
        <v>5.8000999999999996</v>
      </c>
      <c r="G40" s="106">
        <v>5.8000999999999996</v>
      </c>
      <c r="H40" s="106">
        <v>13.275709000000001</v>
      </c>
      <c r="I40" s="14"/>
      <c r="J40" s="14"/>
      <c r="K40" s="14"/>
    </row>
    <row r="41" spans="1:11" ht="12.75" outlineLevel="3" x14ac:dyDescent="0.2">
      <c r="A41" s="110" t="s">
        <v>39</v>
      </c>
      <c r="B41" s="106">
        <v>17.873328999999998</v>
      </c>
      <c r="C41" s="106">
        <v>17.873328999999998</v>
      </c>
      <c r="D41" s="106">
        <v>18.042587000000001</v>
      </c>
      <c r="E41" s="106">
        <v>18.570758999999999</v>
      </c>
      <c r="F41" s="106">
        <v>18.570758999999999</v>
      </c>
      <c r="G41" s="106">
        <v>17.471209000000002</v>
      </c>
      <c r="H41" s="106">
        <v>17.471209000000002</v>
      </c>
      <c r="I41" s="14"/>
      <c r="J41" s="14"/>
      <c r="K41" s="14"/>
    </row>
    <row r="42" spans="1:11" ht="12.75" outlineLevel="3" x14ac:dyDescent="0.2">
      <c r="A42" s="110" t="s">
        <v>89</v>
      </c>
      <c r="B42" s="106">
        <v>17.5</v>
      </c>
      <c r="C42" s="106">
        <v>17.5</v>
      </c>
      <c r="D42" s="106">
        <v>17.5</v>
      </c>
      <c r="E42" s="106">
        <v>17.5</v>
      </c>
      <c r="F42" s="106">
        <v>17.5</v>
      </c>
      <c r="G42" s="106">
        <v>17.5</v>
      </c>
      <c r="H42" s="106">
        <v>17.5</v>
      </c>
      <c r="I42" s="14"/>
      <c r="J42" s="14"/>
      <c r="K42" s="14"/>
    </row>
    <row r="43" spans="1:11" ht="12.75" outlineLevel="3" x14ac:dyDescent="0.2">
      <c r="A43" s="110" t="s">
        <v>194</v>
      </c>
      <c r="B43" s="106">
        <v>24.18031366728</v>
      </c>
      <c r="C43" s="106">
        <v>24.268270029260002</v>
      </c>
      <c r="D43" s="106">
        <v>11.404919709450001</v>
      </c>
      <c r="E43" s="106">
        <v>14.39519021423</v>
      </c>
      <c r="F43" s="106">
        <v>14.550184562549999</v>
      </c>
      <c r="G43" s="106">
        <v>17.1359381362</v>
      </c>
      <c r="H43" s="106">
        <v>19.269212284150001</v>
      </c>
      <c r="I43" s="14"/>
      <c r="J43" s="14"/>
      <c r="K43" s="14"/>
    </row>
    <row r="44" spans="1:11" ht="12.75" outlineLevel="3" x14ac:dyDescent="0.2">
      <c r="A44" s="110" t="s">
        <v>144</v>
      </c>
      <c r="B44" s="106">
        <v>19.399999999999999</v>
      </c>
      <c r="C44" s="106">
        <v>19.399999999999999</v>
      </c>
      <c r="D44" s="106">
        <v>18</v>
      </c>
      <c r="E44" s="106">
        <v>18</v>
      </c>
      <c r="F44" s="106">
        <v>18</v>
      </c>
      <c r="G44" s="106">
        <v>18</v>
      </c>
      <c r="H44" s="106">
        <v>18</v>
      </c>
      <c r="I44" s="14"/>
      <c r="J44" s="14"/>
      <c r="K44" s="14"/>
    </row>
    <row r="45" spans="1:11" ht="12.75" outlineLevel="2" x14ac:dyDescent="0.2">
      <c r="A45" s="8" t="s">
        <v>116</v>
      </c>
      <c r="B45" s="247">
        <f t="shared" ref="B45:G45" si="4">SUM(B$46:B$46)</f>
        <v>2.2482928826599999</v>
      </c>
      <c r="C45" s="247">
        <f t="shared" si="4"/>
        <v>2.2482928826599999</v>
      </c>
      <c r="D45" s="247">
        <f t="shared" si="4"/>
        <v>2.2482928826599999</v>
      </c>
      <c r="E45" s="247">
        <f t="shared" si="4"/>
        <v>2.2482928826599999</v>
      </c>
      <c r="F45" s="247">
        <f t="shared" si="4"/>
        <v>2.2152297520399999</v>
      </c>
      <c r="G45" s="247">
        <f t="shared" si="4"/>
        <v>2.2152297520399999</v>
      </c>
      <c r="H45" s="247">
        <v>2.2152297520399999</v>
      </c>
      <c r="I45" s="14"/>
      <c r="J45" s="14"/>
      <c r="K45" s="14"/>
    </row>
    <row r="46" spans="1:11" ht="12.75" outlineLevel="3" x14ac:dyDescent="0.2">
      <c r="A46" s="110" t="s">
        <v>28</v>
      </c>
      <c r="B46" s="106">
        <v>2.2482928826599999</v>
      </c>
      <c r="C46" s="106">
        <v>2.2482928826599999</v>
      </c>
      <c r="D46" s="106">
        <v>2.2482928826599999</v>
      </c>
      <c r="E46" s="106">
        <v>2.2482928826599999</v>
      </c>
      <c r="F46" s="106">
        <v>2.2152297520399999</v>
      </c>
      <c r="G46" s="106">
        <v>2.2152297520399999</v>
      </c>
      <c r="H46" s="106">
        <v>2.2152297520399999</v>
      </c>
      <c r="I46" s="14"/>
      <c r="J46" s="14"/>
      <c r="K46" s="14"/>
    </row>
    <row r="47" spans="1:11" ht="15" outlineLevel="1" x14ac:dyDescent="0.25">
      <c r="A47" s="97" t="s">
        <v>14</v>
      </c>
      <c r="B47" s="39">
        <f t="shared" ref="B47:H47" si="5">B$48+B$53+B$57</f>
        <v>10.346448361189999</v>
      </c>
      <c r="C47" s="39">
        <f t="shared" si="5"/>
        <v>10.19284040332</v>
      </c>
      <c r="D47" s="39">
        <f t="shared" si="5"/>
        <v>10.342398806709999</v>
      </c>
      <c r="E47" s="39">
        <f t="shared" si="5"/>
        <v>10.23669915648</v>
      </c>
      <c r="F47" s="39">
        <f t="shared" si="5"/>
        <v>10.357949819310001</v>
      </c>
      <c r="G47" s="39">
        <f t="shared" si="5"/>
        <v>10.52866467282</v>
      </c>
      <c r="H47" s="39">
        <f t="shared" si="5"/>
        <v>10.65568766628</v>
      </c>
      <c r="I47" s="14"/>
      <c r="J47" s="14"/>
      <c r="K47" s="14"/>
    </row>
    <row r="48" spans="1:11" ht="12.75" outlineLevel="2" x14ac:dyDescent="0.2">
      <c r="A48" s="8" t="s">
        <v>195</v>
      </c>
      <c r="B48" s="247">
        <f t="shared" ref="B48:G48" si="6">SUM(B$49:B$52)</f>
        <v>6.0000115999999997</v>
      </c>
      <c r="C48" s="247">
        <f t="shared" si="6"/>
        <v>6.0000115999999997</v>
      </c>
      <c r="D48" s="247">
        <f t="shared" si="6"/>
        <v>6.0000115999999997</v>
      </c>
      <c r="E48" s="247">
        <f t="shared" si="6"/>
        <v>6.0000115999999997</v>
      </c>
      <c r="F48" s="247">
        <f t="shared" si="6"/>
        <v>6.0000115999999997</v>
      </c>
      <c r="G48" s="247">
        <f t="shared" si="6"/>
        <v>6.0000115999999997</v>
      </c>
      <c r="H48" s="247">
        <v>6.0000115999999997</v>
      </c>
      <c r="I48" s="14"/>
      <c r="J48" s="14"/>
      <c r="K48" s="14"/>
    </row>
    <row r="49" spans="1:11" ht="12.75" outlineLevel="3" x14ac:dyDescent="0.2">
      <c r="A49" s="110" t="s">
        <v>112</v>
      </c>
      <c r="B49" s="106">
        <v>1.1600000000000001E-5</v>
      </c>
      <c r="C49" s="106">
        <v>1.1600000000000001E-5</v>
      </c>
      <c r="D49" s="106">
        <v>1.1600000000000001E-5</v>
      </c>
      <c r="E49" s="106">
        <v>1.1600000000000001E-5</v>
      </c>
      <c r="F49" s="106">
        <v>1.1600000000000001E-5</v>
      </c>
      <c r="G49" s="106">
        <v>1.1600000000000001E-5</v>
      </c>
      <c r="H49" s="106">
        <v>1.1600000000000001E-5</v>
      </c>
      <c r="I49" s="14"/>
      <c r="J49" s="14"/>
      <c r="K49" s="14"/>
    </row>
    <row r="50" spans="1:11" ht="12.75" outlineLevel="3" x14ac:dyDescent="0.2">
      <c r="A50" s="110" t="s">
        <v>77</v>
      </c>
      <c r="B50" s="106">
        <v>1</v>
      </c>
      <c r="C50" s="106">
        <v>1</v>
      </c>
      <c r="D50" s="106">
        <v>1</v>
      </c>
      <c r="E50" s="106">
        <v>1</v>
      </c>
      <c r="F50" s="106">
        <v>1</v>
      </c>
      <c r="G50" s="106">
        <v>1</v>
      </c>
      <c r="H50" s="106">
        <v>1</v>
      </c>
      <c r="I50" s="14"/>
      <c r="J50" s="14"/>
      <c r="K50" s="14"/>
    </row>
    <row r="51" spans="1:11" ht="12.75" outlineLevel="3" x14ac:dyDescent="0.2">
      <c r="A51" s="110" t="s">
        <v>1</v>
      </c>
      <c r="B51" s="106">
        <v>3</v>
      </c>
      <c r="C51" s="106">
        <v>3</v>
      </c>
      <c r="D51" s="106">
        <v>3</v>
      </c>
      <c r="E51" s="106">
        <v>3</v>
      </c>
      <c r="F51" s="106">
        <v>3</v>
      </c>
      <c r="G51" s="106">
        <v>3</v>
      </c>
      <c r="H51" s="106">
        <v>3</v>
      </c>
      <c r="I51" s="14"/>
      <c r="J51" s="14"/>
      <c r="K51" s="14"/>
    </row>
    <row r="52" spans="1:11" ht="12.75" outlineLevel="3" x14ac:dyDescent="0.2">
      <c r="A52" s="110" t="s">
        <v>0</v>
      </c>
      <c r="B52" s="106">
        <v>2</v>
      </c>
      <c r="C52" s="106">
        <v>2</v>
      </c>
      <c r="D52" s="106">
        <v>2</v>
      </c>
      <c r="E52" s="106">
        <v>2</v>
      </c>
      <c r="F52" s="106">
        <v>2</v>
      </c>
      <c r="G52" s="106">
        <v>2</v>
      </c>
      <c r="H52" s="106">
        <v>2</v>
      </c>
      <c r="I52" s="14"/>
      <c r="J52" s="14"/>
      <c r="K52" s="14"/>
    </row>
    <row r="53" spans="1:11" ht="12.75" outlineLevel="2" x14ac:dyDescent="0.2">
      <c r="A53" s="8" t="s">
        <v>116</v>
      </c>
      <c r="B53" s="247">
        <f t="shared" ref="B53:G53" si="7">SUM(B$54:B$56)</f>
        <v>4.3454821111899999</v>
      </c>
      <c r="C53" s="247">
        <f t="shared" si="7"/>
        <v>4.1918741533199997</v>
      </c>
      <c r="D53" s="247">
        <f t="shared" si="7"/>
        <v>4.3414325567099992</v>
      </c>
      <c r="E53" s="247">
        <f t="shared" si="7"/>
        <v>4.23573290648</v>
      </c>
      <c r="F53" s="247">
        <f t="shared" si="7"/>
        <v>4.3569835693099996</v>
      </c>
      <c r="G53" s="247">
        <f t="shared" si="7"/>
        <v>4.5276984228199995</v>
      </c>
      <c r="H53" s="247">
        <v>4.6547214162800001</v>
      </c>
      <c r="I53" s="14"/>
      <c r="J53" s="14"/>
      <c r="K53" s="14"/>
    </row>
    <row r="54" spans="1:11" ht="12.75" outlineLevel="3" x14ac:dyDescent="0.2">
      <c r="A54" s="110" t="s">
        <v>49</v>
      </c>
      <c r="B54" s="106">
        <v>0.99321125234999996</v>
      </c>
      <c r="C54" s="106">
        <v>0.88627314271000002</v>
      </c>
      <c r="D54" s="106">
        <v>0.96021353145999999</v>
      </c>
      <c r="E54" s="106">
        <v>1.0272503065900001</v>
      </c>
      <c r="F54" s="106">
        <v>1.1421238579399999</v>
      </c>
      <c r="G54" s="106">
        <v>1.2968922844899999</v>
      </c>
      <c r="H54" s="106">
        <v>1.4061704448500001</v>
      </c>
      <c r="I54" s="14"/>
      <c r="J54" s="14"/>
      <c r="K54" s="14"/>
    </row>
    <row r="55" spans="1:11" ht="12.75" outlineLevel="3" x14ac:dyDescent="0.2">
      <c r="A55" s="110" t="s">
        <v>123</v>
      </c>
      <c r="B55" s="106">
        <v>3.2781614978200002</v>
      </c>
      <c r="C55" s="106">
        <v>3.2353249148700001</v>
      </c>
      <c r="D55" s="106">
        <v>3.3109429295099999</v>
      </c>
      <c r="E55" s="106">
        <v>3.1382065041499998</v>
      </c>
      <c r="F55" s="106">
        <v>3.1484168809000002</v>
      </c>
      <c r="G55" s="106">
        <v>3.16436330786</v>
      </c>
      <c r="H55" s="106">
        <v>3.1821081409600001</v>
      </c>
      <c r="I55" s="14"/>
      <c r="J55" s="14"/>
      <c r="K55" s="14"/>
    </row>
    <row r="56" spans="1:11" ht="12.75" outlineLevel="3" x14ac:dyDescent="0.2">
      <c r="A56" s="110" t="s">
        <v>95</v>
      </c>
      <c r="B56" s="106">
        <v>7.410936102E-2</v>
      </c>
      <c r="C56" s="106">
        <v>7.0276095740000002E-2</v>
      </c>
      <c r="D56" s="106">
        <v>7.0276095740000002E-2</v>
      </c>
      <c r="E56" s="106">
        <v>7.0276095740000002E-2</v>
      </c>
      <c r="F56" s="106">
        <v>6.6442830470000006E-2</v>
      </c>
      <c r="G56" s="106">
        <v>6.6442830470000006E-2</v>
      </c>
      <c r="H56" s="106">
        <v>6.6442830470000006E-2</v>
      </c>
      <c r="I56" s="14"/>
      <c r="J56" s="14"/>
      <c r="K56" s="14"/>
    </row>
    <row r="57" spans="1:11" ht="12.75" outlineLevel="2" x14ac:dyDescent="0.2">
      <c r="A57" s="8" t="s">
        <v>137</v>
      </c>
      <c r="B57" s="247">
        <f t="shared" ref="B57:G57" si="8">SUM(B$58:B$58)</f>
        <v>9.5465000000000003E-4</v>
      </c>
      <c r="C57" s="247">
        <f t="shared" si="8"/>
        <v>9.5465000000000003E-4</v>
      </c>
      <c r="D57" s="247">
        <f t="shared" si="8"/>
        <v>9.5465000000000003E-4</v>
      </c>
      <c r="E57" s="247">
        <f t="shared" si="8"/>
        <v>9.5465000000000003E-4</v>
      </c>
      <c r="F57" s="247">
        <f t="shared" si="8"/>
        <v>9.5465000000000003E-4</v>
      </c>
      <c r="G57" s="247">
        <f t="shared" si="8"/>
        <v>9.5465000000000003E-4</v>
      </c>
      <c r="H57" s="247">
        <v>9.5465000000000003E-4</v>
      </c>
      <c r="I57" s="14"/>
      <c r="J57" s="14"/>
      <c r="K57" s="14"/>
    </row>
    <row r="58" spans="1:11" ht="12.75" outlineLevel="3" x14ac:dyDescent="0.2">
      <c r="A58" s="110" t="s">
        <v>71</v>
      </c>
      <c r="B58" s="106">
        <v>9.5465000000000003E-4</v>
      </c>
      <c r="C58" s="106">
        <v>9.5465000000000003E-4</v>
      </c>
      <c r="D58" s="106">
        <v>9.5465000000000003E-4</v>
      </c>
      <c r="E58" s="106">
        <v>9.5465000000000003E-4</v>
      </c>
      <c r="F58" s="106">
        <v>9.5465000000000003E-4</v>
      </c>
      <c r="G58" s="106">
        <v>9.5465000000000003E-4</v>
      </c>
      <c r="H58" s="106">
        <v>9.5465000000000003E-4</v>
      </c>
      <c r="I58" s="14"/>
      <c r="J58" s="14"/>
      <c r="K58" s="14"/>
    </row>
    <row r="59" spans="1:11" ht="15" x14ac:dyDescent="0.25">
      <c r="A59" s="6" t="s">
        <v>65</v>
      </c>
      <c r="B59" s="154">
        <f t="shared" ref="B59:H59" si="9">B$60+B$89</f>
        <v>1397.0110239872101</v>
      </c>
      <c r="C59" s="154">
        <f t="shared" si="9"/>
        <v>1397.1604127022702</v>
      </c>
      <c r="D59" s="154">
        <f t="shared" si="9"/>
        <v>1351.6670851882102</v>
      </c>
      <c r="E59" s="154">
        <f t="shared" si="9"/>
        <v>1372.49128452934</v>
      </c>
      <c r="F59" s="154">
        <f t="shared" si="9"/>
        <v>1337.3638222729498</v>
      </c>
      <c r="G59" s="154">
        <f t="shared" si="9"/>
        <v>1308.9237152368496</v>
      </c>
      <c r="H59" s="154">
        <f t="shared" si="9"/>
        <v>1309.33369264763</v>
      </c>
      <c r="I59" s="14"/>
      <c r="J59" s="14"/>
      <c r="K59" s="14"/>
    </row>
    <row r="60" spans="1:11" ht="15" outlineLevel="1" x14ac:dyDescent="0.25">
      <c r="A60" s="97" t="s">
        <v>70</v>
      </c>
      <c r="B60" s="39">
        <f t="shared" ref="B60:H60" si="10">B$61+B$68+B$75+B$79+B$87</f>
        <v>1099.2009037610301</v>
      </c>
      <c r="C60" s="39">
        <f t="shared" si="10"/>
        <v>1101.99072959932</v>
      </c>
      <c r="D60" s="39">
        <f t="shared" si="10"/>
        <v>1069.8985197008101</v>
      </c>
      <c r="E60" s="39">
        <f t="shared" si="10"/>
        <v>1094.8703398392699</v>
      </c>
      <c r="F60" s="39">
        <f t="shared" si="10"/>
        <v>1068.4625711475799</v>
      </c>
      <c r="G60" s="39">
        <f t="shared" si="10"/>
        <v>1044.4270991958897</v>
      </c>
      <c r="H60" s="39">
        <f t="shared" si="10"/>
        <v>1049.8768945474799</v>
      </c>
      <c r="I60" s="14"/>
      <c r="J60" s="14"/>
      <c r="K60" s="14"/>
    </row>
    <row r="61" spans="1:11" ht="12.75" outlineLevel="2" x14ac:dyDescent="0.2">
      <c r="A61" s="8" t="s">
        <v>178</v>
      </c>
      <c r="B61" s="247">
        <f t="shared" ref="B61:G61" si="11">SUM(B$62:B$67)</f>
        <v>370.82150240537999</v>
      </c>
      <c r="C61" s="247">
        <f t="shared" si="11"/>
        <v>371.16635575119</v>
      </c>
      <c r="D61" s="247">
        <f t="shared" si="11"/>
        <v>359.41750104198002</v>
      </c>
      <c r="E61" s="247">
        <f t="shared" si="11"/>
        <v>350.94876170431996</v>
      </c>
      <c r="F61" s="247">
        <f t="shared" si="11"/>
        <v>341.73326822800999</v>
      </c>
      <c r="G61" s="247">
        <f t="shared" si="11"/>
        <v>337.55615695424996</v>
      </c>
      <c r="H61" s="247">
        <v>330.06582130268998</v>
      </c>
      <c r="I61" s="14"/>
      <c r="J61" s="14"/>
      <c r="K61" s="14"/>
    </row>
    <row r="62" spans="1:11" ht="12.75" outlineLevel="3" x14ac:dyDescent="0.2">
      <c r="A62" s="110" t="s">
        <v>18</v>
      </c>
      <c r="B62" s="106">
        <v>104.97379678</v>
      </c>
      <c r="C62" s="106">
        <v>104.9991249</v>
      </c>
      <c r="D62" s="106">
        <v>101.72941091</v>
      </c>
      <c r="E62" s="106">
        <v>101.17897115</v>
      </c>
      <c r="F62" s="106">
        <v>98.004727489999993</v>
      </c>
      <c r="G62" s="106">
        <v>99.034945129999997</v>
      </c>
      <c r="H62" s="106">
        <v>98.407104329999996</v>
      </c>
      <c r="I62" s="14"/>
      <c r="J62" s="14"/>
      <c r="K62" s="14"/>
    </row>
    <row r="63" spans="1:11" ht="12.75" outlineLevel="3" x14ac:dyDescent="0.2">
      <c r="A63" s="110" t="s">
        <v>54</v>
      </c>
      <c r="B63" s="106">
        <v>15.99855313966</v>
      </c>
      <c r="C63" s="106">
        <v>16.0954583762</v>
      </c>
      <c r="D63" s="106">
        <v>15.357585685949999</v>
      </c>
      <c r="E63" s="106">
        <v>15.338623257729999</v>
      </c>
      <c r="F63" s="106">
        <v>14.747404688390001</v>
      </c>
      <c r="G63" s="106">
        <v>14.008784159139999</v>
      </c>
      <c r="H63" s="106">
        <v>13.955586566219999</v>
      </c>
      <c r="I63" s="14"/>
      <c r="J63" s="14"/>
      <c r="K63" s="14"/>
    </row>
    <row r="64" spans="1:11" ht="12.75" outlineLevel="3" x14ac:dyDescent="0.2">
      <c r="A64" s="110" t="s">
        <v>96</v>
      </c>
      <c r="B64" s="106">
        <v>18.849402313100001</v>
      </c>
      <c r="C64" s="106">
        <v>18.853950304480001</v>
      </c>
      <c r="D64" s="106">
        <v>17.979404322379999</v>
      </c>
      <c r="E64" s="106">
        <v>17.882120961439998</v>
      </c>
      <c r="F64" s="106">
        <v>18.268590720639999</v>
      </c>
      <c r="G64" s="106">
        <v>18.298152166280001</v>
      </c>
      <c r="H64" s="106">
        <v>18.171531467089999</v>
      </c>
      <c r="I64" s="14"/>
      <c r="J64" s="14"/>
      <c r="K64" s="14"/>
    </row>
    <row r="65" spans="1:11" ht="12.75" outlineLevel="3" x14ac:dyDescent="0.2">
      <c r="A65" s="110" t="s">
        <v>132</v>
      </c>
      <c r="B65" s="106">
        <v>135.05662434153999</v>
      </c>
      <c r="C65" s="106">
        <v>134.33891045065999</v>
      </c>
      <c r="D65" s="106">
        <v>130.31684582435</v>
      </c>
      <c r="E65" s="106">
        <v>131.45377402928</v>
      </c>
      <c r="F65" s="106">
        <v>127.73140333146</v>
      </c>
      <c r="G65" s="106">
        <v>128.88583939503999</v>
      </c>
      <c r="H65" s="106">
        <v>126.43421768499999</v>
      </c>
      <c r="I65" s="14"/>
      <c r="J65" s="14"/>
      <c r="K65" s="14"/>
    </row>
    <row r="66" spans="1:11" ht="12.75" outlineLevel="3" x14ac:dyDescent="0.2">
      <c r="A66" s="110" t="s">
        <v>147</v>
      </c>
      <c r="B66" s="106">
        <v>95.545237728559997</v>
      </c>
      <c r="C66" s="106">
        <v>96.45951796944</v>
      </c>
      <c r="D66" s="106">
        <v>93.626386081060005</v>
      </c>
      <c r="E66" s="106">
        <v>84.683535840879998</v>
      </c>
      <c r="F66" s="106">
        <v>82.578916501760006</v>
      </c>
      <c r="G66" s="106">
        <v>76.905335111080007</v>
      </c>
      <c r="H66" s="106">
        <v>72.613197528840004</v>
      </c>
      <c r="I66" s="14"/>
      <c r="J66" s="14"/>
      <c r="K66" s="14"/>
    </row>
    <row r="67" spans="1:11" ht="12.75" outlineLevel="3" x14ac:dyDescent="0.2">
      <c r="A67" s="110" t="s">
        <v>142</v>
      </c>
      <c r="B67" s="106">
        <v>0.39788810252000001</v>
      </c>
      <c r="C67" s="106">
        <v>0.41939375040999999</v>
      </c>
      <c r="D67" s="106">
        <v>0.40786821824000002</v>
      </c>
      <c r="E67" s="106">
        <v>0.41173646499</v>
      </c>
      <c r="F67" s="106">
        <v>0.40222549576</v>
      </c>
      <c r="G67" s="106">
        <v>0.42310099271000001</v>
      </c>
      <c r="H67" s="106">
        <v>0.48418372554</v>
      </c>
      <c r="I67" s="14"/>
      <c r="J67" s="14"/>
      <c r="K67" s="14"/>
    </row>
    <row r="68" spans="1:11" ht="12.75" outlineLevel="2" x14ac:dyDescent="0.2">
      <c r="A68" s="8" t="s">
        <v>44</v>
      </c>
      <c r="B68" s="247">
        <f t="shared" ref="B68:G68" si="12">SUM(B$69:B$74)</f>
        <v>47.931220623000002</v>
      </c>
      <c r="C68" s="247">
        <f t="shared" si="12"/>
        <v>48.409840344629998</v>
      </c>
      <c r="D68" s="247">
        <f t="shared" si="12"/>
        <v>46.950970922949999</v>
      </c>
      <c r="E68" s="247">
        <f t="shared" si="12"/>
        <v>47.251118839349999</v>
      </c>
      <c r="F68" s="247">
        <f t="shared" si="12"/>
        <v>46.00760677844</v>
      </c>
      <c r="G68" s="247">
        <f t="shared" si="12"/>
        <v>46.759543750799992</v>
      </c>
      <c r="H68" s="247">
        <v>46.192137599200002</v>
      </c>
      <c r="I68" s="14"/>
      <c r="J68" s="14"/>
      <c r="K68" s="14"/>
    </row>
    <row r="69" spans="1:11" ht="12.75" outlineLevel="3" x14ac:dyDescent="0.2">
      <c r="A69" s="110" t="s">
        <v>27</v>
      </c>
      <c r="B69" s="106">
        <v>8.1307875999999997</v>
      </c>
      <c r="C69" s="106">
        <v>8.3970059999999993</v>
      </c>
      <c r="D69" s="106">
        <v>8.2165379999999999</v>
      </c>
      <c r="E69" s="106">
        <v>8.1156684000000006</v>
      </c>
      <c r="F69" s="106">
        <v>7.8835595999999999</v>
      </c>
      <c r="G69" s="106">
        <v>7.9632503999999997</v>
      </c>
      <c r="H69" s="106">
        <v>7.9561767999999997</v>
      </c>
      <c r="I69" s="14"/>
      <c r="J69" s="14"/>
      <c r="K69" s="14"/>
    </row>
    <row r="70" spans="1:11" ht="12.75" outlineLevel="3" x14ac:dyDescent="0.2">
      <c r="A70" s="110" t="s">
        <v>51</v>
      </c>
      <c r="B70" s="106">
        <v>7.1863010601399999</v>
      </c>
      <c r="C70" s="106">
        <v>7.1880349737499998</v>
      </c>
      <c r="D70" s="106">
        <v>6.9641967414200003</v>
      </c>
      <c r="E70" s="106">
        <v>6.9265147107400002</v>
      </c>
      <c r="F70" s="106">
        <v>6.7092121906899997</v>
      </c>
      <c r="G70" s="106">
        <v>6.7797388777899998</v>
      </c>
      <c r="H70" s="106">
        <v>6.7333688754100001</v>
      </c>
      <c r="I70" s="14"/>
      <c r="J70" s="14"/>
      <c r="K70" s="14"/>
    </row>
    <row r="71" spans="1:11" ht="12.75" outlineLevel="3" x14ac:dyDescent="0.2">
      <c r="A71" s="110" t="s">
        <v>122</v>
      </c>
      <c r="B71" s="106">
        <v>16.775096997630001</v>
      </c>
      <c r="C71" s="106">
        <v>16.81584746863</v>
      </c>
      <c r="D71" s="106">
        <v>16.353724246999999</v>
      </c>
      <c r="E71" s="106">
        <v>16.508823953010001</v>
      </c>
      <c r="F71" s="106">
        <v>16.127475858059999</v>
      </c>
      <c r="G71" s="106">
        <v>16.280905825329999</v>
      </c>
      <c r="H71" s="106">
        <v>15.8530558697</v>
      </c>
      <c r="I71" s="14"/>
      <c r="J71" s="14"/>
      <c r="K71" s="14"/>
    </row>
    <row r="72" spans="1:11" ht="12.75" outlineLevel="3" x14ac:dyDescent="0.2">
      <c r="A72" s="110" t="s">
        <v>136</v>
      </c>
      <c r="B72" s="106">
        <v>0.13144382978999999</v>
      </c>
      <c r="C72" s="106">
        <v>0.13176313631</v>
      </c>
      <c r="D72" s="106">
        <v>0.12814209936000001</v>
      </c>
      <c r="E72" s="106">
        <v>0.12935740674999999</v>
      </c>
      <c r="F72" s="106">
        <v>0.12636929561999999</v>
      </c>
      <c r="G72" s="106">
        <v>0.12757151951000001</v>
      </c>
      <c r="H72" s="106">
        <v>0.12421903597</v>
      </c>
      <c r="I72" s="14"/>
      <c r="J72" s="14"/>
      <c r="K72" s="14"/>
    </row>
    <row r="73" spans="1:11" ht="12.75" outlineLevel="3" x14ac:dyDescent="0.2">
      <c r="A73" s="110" t="s">
        <v>213</v>
      </c>
      <c r="B73" s="106">
        <v>0</v>
      </c>
      <c r="C73" s="106">
        <v>0</v>
      </c>
      <c r="D73" s="106">
        <v>0</v>
      </c>
      <c r="E73" s="106">
        <v>0.26540696096999999</v>
      </c>
      <c r="F73" s="106">
        <v>0.36733178558000001</v>
      </c>
      <c r="G73" s="106">
        <v>0.37119314712000001</v>
      </c>
      <c r="H73" s="106">
        <v>0.41879235722000002</v>
      </c>
      <c r="I73" s="14"/>
      <c r="J73" s="14"/>
      <c r="K73" s="14"/>
    </row>
    <row r="74" spans="1:11" ht="12.75" outlineLevel="3" x14ac:dyDescent="0.2">
      <c r="A74" s="110" t="s">
        <v>25</v>
      </c>
      <c r="B74" s="106">
        <v>15.70759113544</v>
      </c>
      <c r="C74" s="106">
        <v>15.87718876594</v>
      </c>
      <c r="D74" s="106">
        <v>15.28836983517</v>
      </c>
      <c r="E74" s="106">
        <v>15.305347407879999</v>
      </c>
      <c r="F74" s="106">
        <v>14.79365804849</v>
      </c>
      <c r="G74" s="106">
        <v>15.236883981049999</v>
      </c>
      <c r="H74" s="106">
        <v>15.1065246609</v>
      </c>
      <c r="I74" s="14"/>
      <c r="J74" s="14"/>
      <c r="K74" s="14"/>
    </row>
    <row r="75" spans="1:11" ht="12.75" outlineLevel="2" x14ac:dyDescent="0.2">
      <c r="A75" s="8" t="s">
        <v>216</v>
      </c>
      <c r="B75" s="247">
        <f t="shared" ref="B75:G75" si="13">SUM(B$76:B$78)</f>
        <v>11.079828836580001</v>
      </c>
      <c r="C75" s="247">
        <f t="shared" si="13"/>
        <v>11.08250218215</v>
      </c>
      <c r="D75" s="247">
        <f t="shared" si="13"/>
        <v>10.73738871131</v>
      </c>
      <c r="E75" s="247">
        <f t="shared" si="13"/>
        <v>28.47502170173</v>
      </c>
      <c r="F75" s="247">
        <f t="shared" si="13"/>
        <v>28.042777736569999</v>
      </c>
      <c r="G75" s="247">
        <f t="shared" si="13"/>
        <v>28.364365921409998</v>
      </c>
      <c r="H75" s="247">
        <v>28.33887536132</v>
      </c>
      <c r="I75" s="14"/>
      <c r="J75" s="14"/>
      <c r="K75" s="14"/>
    </row>
    <row r="76" spans="1:11" ht="12.75" outlineLevel="3" x14ac:dyDescent="0.2">
      <c r="A76" s="110" t="s">
        <v>190</v>
      </c>
      <c r="B76" s="106">
        <v>1.6215184999999999E-3</v>
      </c>
      <c r="C76" s="106">
        <v>1.62190975E-3</v>
      </c>
      <c r="D76" s="106">
        <v>1.5714028400000001E-3</v>
      </c>
      <c r="E76" s="106">
        <v>1.5629002599999999E-3</v>
      </c>
      <c r="F76" s="106">
        <v>1.51386807E-3</v>
      </c>
      <c r="G76" s="106">
        <v>1.5297817299999999E-3</v>
      </c>
      <c r="H76" s="106">
        <v>1.52008354E-3</v>
      </c>
      <c r="I76" s="14"/>
      <c r="J76" s="14"/>
      <c r="K76" s="14"/>
    </row>
    <row r="77" spans="1:11" ht="12.75" outlineLevel="3" x14ac:dyDescent="0.2">
      <c r="A77" s="110" t="s">
        <v>177</v>
      </c>
      <c r="B77" s="106">
        <v>0</v>
      </c>
      <c r="C77" s="106">
        <v>0</v>
      </c>
      <c r="D77" s="106">
        <v>0</v>
      </c>
      <c r="E77" s="106">
        <v>1.6202237499700001</v>
      </c>
      <c r="F77" s="106">
        <v>2.0304836289399999</v>
      </c>
      <c r="G77" s="106">
        <v>2.07863271617</v>
      </c>
      <c r="H77" s="106">
        <v>2.2197828882300001</v>
      </c>
      <c r="I77" s="14"/>
      <c r="J77" s="14"/>
      <c r="K77" s="14"/>
    </row>
    <row r="78" spans="1:11" ht="12.75" outlineLevel="3" x14ac:dyDescent="0.2">
      <c r="A78" s="110" t="s">
        <v>210</v>
      </c>
      <c r="B78" s="106">
        <v>11.07820731808</v>
      </c>
      <c r="C78" s="106">
        <v>11.0808802724</v>
      </c>
      <c r="D78" s="106">
        <v>10.735817308470001</v>
      </c>
      <c r="E78" s="106">
        <v>26.8532350515</v>
      </c>
      <c r="F78" s="106">
        <v>26.010780239559999</v>
      </c>
      <c r="G78" s="106">
        <v>26.28420342351</v>
      </c>
      <c r="H78" s="106">
        <v>26.117572389549998</v>
      </c>
      <c r="I78" s="14"/>
      <c r="J78" s="14"/>
      <c r="K78" s="14"/>
    </row>
    <row r="79" spans="1:11" ht="12.75" outlineLevel="2" x14ac:dyDescent="0.2">
      <c r="A79" s="8" t="s">
        <v>56</v>
      </c>
      <c r="B79" s="247">
        <f t="shared" ref="B79:G79" si="14">SUM(B$80:B$86)</f>
        <v>622.07978618407003</v>
      </c>
      <c r="C79" s="247">
        <f t="shared" si="14"/>
        <v>623.59095743335001</v>
      </c>
      <c r="D79" s="247">
        <f t="shared" si="14"/>
        <v>606.45379781256997</v>
      </c>
      <c r="E79" s="247">
        <f t="shared" si="14"/>
        <v>621.74250991786994</v>
      </c>
      <c r="F79" s="247">
        <f t="shared" si="14"/>
        <v>607.38047405255998</v>
      </c>
      <c r="G79" s="247">
        <f t="shared" si="14"/>
        <v>586.28626135342984</v>
      </c>
      <c r="H79" s="247">
        <v>600.60934251626998</v>
      </c>
      <c r="I79" s="14"/>
      <c r="J79" s="14"/>
      <c r="K79" s="14"/>
    </row>
    <row r="80" spans="1:11" ht="12.75" outlineLevel="3" x14ac:dyDescent="0.2">
      <c r="A80" s="110" t="s">
        <v>118</v>
      </c>
      <c r="B80" s="106">
        <v>83.064791999999997</v>
      </c>
      <c r="C80" s="106">
        <v>83.266575000000003</v>
      </c>
      <c r="D80" s="106">
        <v>80.978291999999996</v>
      </c>
      <c r="E80" s="106">
        <v>81.746295000000003</v>
      </c>
      <c r="F80" s="106">
        <v>79.857984000000002</v>
      </c>
      <c r="G80" s="106">
        <v>80.617718999999994</v>
      </c>
      <c r="H80" s="106">
        <v>78.499145999999996</v>
      </c>
      <c r="I80" s="14"/>
      <c r="J80" s="14"/>
      <c r="K80" s="14"/>
    </row>
    <row r="81" spans="1:11" ht="12.75" outlineLevel="3" x14ac:dyDescent="0.2">
      <c r="A81" s="110" t="s">
        <v>167</v>
      </c>
      <c r="B81" s="106">
        <v>27.688264</v>
      </c>
      <c r="C81" s="106">
        <v>27.755524999999999</v>
      </c>
      <c r="D81" s="106">
        <v>26.992764000000001</v>
      </c>
      <c r="E81" s="106">
        <v>27.248764999999999</v>
      </c>
      <c r="F81" s="106">
        <v>26.619327999999999</v>
      </c>
      <c r="G81" s="106">
        <v>0</v>
      </c>
      <c r="H81" s="106">
        <v>0</v>
      </c>
      <c r="I81" s="14"/>
      <c r="J81" s="14"/>
      <c r="K81" s="14"/>
    </row>
    <row r="82" spans="1:11" ht="12.75" outlineLevel="3" x14ac:dyDescent="0.2">
      <c r="A82" s="110" t="s">
        <v>202</v>
      </c>
      <c r="B82" s="106">
        <v>345.19714618406999</v>
      </c>
      <c r="C82" s="106">
        <v>346.03570743335001</v>
      </c>
      <c r="D82" s="106">
        <v>336.52615781256998</v>
      </c>
      <c r="E82" s="106">
        <v>339.71779216787002</v>
      </c>
      <c r="F82" s="106">
        <v>331.87042925255997</v>
      </c>
      <c r="G82" s="106">
        <v>335.02770380342997</v>
      </c>
      <c r="H82" s="106">
        <v>326.22342781626998</v>
      </c>
      <c r="I82" s="14"/>
      <c r="J82" s="14"/>
      <c r="K82" s="14"/>
    </row>
    <row r="83" spans="1:11" ht="12.75" outlineLevel="3" x14ac:dyDescent="0.2">
      <c r="A83" s="110" t="s">
        <v>179</v>
      </c>
      <c r="B83" s="106">
        <v>27.688264</v>
      </c>
      <c r="C83" s="106">
        <v>27.755524999999999</v>
      </c>
      <c r="D83" s="106">
        <v>26.992764000000001</v>
      </c>
      <c r="E83" s="106">
        <v>27.248764999999999</v>
      </c>
      <c r="F83" s="106">
        <v>26.619327999999999</v>
      </c>
      <c r="G83" s="106">
        <v>26.872572999999999</v>
      </c>
      <c r="H83" s="106">
        <v>26.166381999999999</v>
      </c>
      <c r="I83" s="14"/>
      <c r="J83" s="14"/>
      <c r="K83" s="14"/>
    </row>
    <row r="84" spans="1:11" ht="12.75" outlineLevel="3" x14ac:dyDescent="0.2">
      <c r="A84" s="110" t="s">
        <v>217</v>
      </c>
      <c r="B84" s="106">
        <v>83.064791999999997</v>
      </c>
      <c r="C84" s="106">
        <v>83.266575000000003</v>
      </c>
      <c r="D84" s="106">
        <v>80.978291999999996</v>
      </c>
      <c r="E84" s="106">
        <v>81.746295000000003</v>
      </c>
      <c r="F84" s="106">
        <v>79.857984000000002</v>
      </c>
      <c r="G84" s="106">
        <v>80.617718999999994</v>
      </c>
      <c r="H84" s="106">
        <v>78.499145999999996</v>
      </c>
      <c r="I84" s="14"/>
      <c r="J84" s="14"/>
      <c r="K84" s="14"/>
    </row>
    <row r="85" spans="1:11" ht="12.75" outlineLevel="3" x14ac:dyDescent="0.2">
      <c r="A85" s="110" t="s">
        <v>23</v>
      </c>
      <c r="B85" s="106">
        <v>55.376528</v>
      </c>
      <c r="C85" s="106">
        <v>55.511049999999997</v>
      </c>
      <c r="D85" s="106">
        <v>53.985528000000002</v>
      </c>
      <c r="E85" s="106">
        <v>64.034597750000003</v>
      </c>
      <c r="F85" s="106">
        <v>62.5554208</v>
      </c>
      <c r="G85" s="106">
        <v>63.150546550000001</v>
      </c>
      <c r="H85" s="106">
        <v>61.490997700000001</v>
      </c>
      <c r="I85" s="14"/>
      <c r="J85" s="14"/>
      <c r="K85" s="14"/>
    </row>
    <row r="86" spans="1:11" ht="12.75" outlineLevel="3" x14ac:dyDescent="0.2">
      <c r="A86" s="110" t="s">
        <v>64</v>
      </c>
      <c r="B86" s="106">
        <v>0</v>
      </c>
      <c r="C86" s="106">
        <v>0</v>
      </c>
      <c r="D86" s="106">
        <v>0</v>
      </c>
      <c r="E86" s="106">
        <v>0</v>
      </c>
      <c r="F86" s="106">
        <v>0</v>
      </c>
      <c r="G86" s="106">
        <v>0</v>
      </c>
      <c r="H86" s="106">
        <v>29.730243000000002</v>
      </c>
      <c r="I86" s="14"/>
      <c r="J86" s="14"/>
      <c r="K86" s="14"/>
    </row>
    <row r="87" spans="1:11" ht="12.75" outlineLevel="2" x14ac:dyDescent="0.2">
      <c r="A87" s="8" t="s">
        <v>181</v>
      </c>
      <c r="B87" s="247">
        <f t="shared" ref="B87:G87" si="15">SUM(B$88:B$88)</f>
        <v>47.288565712</v>
      </c>
      <c r="C87" s="247">
        <f t="shared" si="15"/>
        <v>47.741073888000003</v>
      </c>
      <c r="D87" s="247">
        <f t="shared" si="15"/>
        <v>46.338861211999998</v>
      </c>
      <c r="E87" s="247">
        <f t="shared" si="15"/>
        <v>46.452927676000002</v>
      </c>
      <c r="F87" s="247">
        <f t="shared" si="15"/>
        <v>45.298444351999997</v>
      </c>
      <c r="G87" s="247">
        <f t="shared" si="15"/>
        <v>45.460771215999998</v>
      </c>
      <c r="H87" s="247">
        <v>44.670717768000003</v>
      </c>
      <c r="I87" s="14"/>
      <c r="J87" s="14"/>
      <c r="K87" s="14"/>
    </row>
    <row r="88" spans="1:11" ht="12.75" outlineLevel="3" x14ac:dyDescent="0.2">
      <c r="A88" s="110" t="s">
        <v>147</v>
      </c>
      <c r="B88" s="106">
        <v>47.288565712</v>
      </c>
      <c r="C88" s="106">
        <v>47.741073888000003</v>
      </c>
      <c r="D88" s="106">
        <v>46.338861211999998</v>
      </c>
      <c r="E88" s="106">
        <v>46.452927676000002</v>
      </c>
      <c r="F88" s="106">
        <v>45.298444351999997</v>
      </c>
      <c r="G88" s="106">
        <v>45.460771215999998</v>
      </c>
      <c r="H88" s="106">
        <v>44.670717768000003</v>
      </c>
      <c r="I88" s="14"/>
      <c r="J88" s="14"/>
      <c r="K88" s="14"/>
    </row>
    <row r="89" spans="1:11" ht="15" outlineLevel="1" x14ac:dyDescent="0.25">
      <c r="A89" s="97" t="s">
        <v>14</v>
      </c>
      <c r="B89" s="39">
        <f t="shared" ref="B89:H89" si="16">B$90+B$96+B$98+B$106+B$107</f>
        <v>297.81012022618</v>
      </c>
      <c r="C89" s="39">
        <f t="shared" si="16"/>
        <v>295.16968310294999</v>
      </c>
      <c r="D89" s="39">
        <f t="shared" si="16"/>
        <v>281.76856548740005</v>
      </c>
      <c r="E89" s="39">
        <f t="shared" si="16"/>
        <v>277.62094469007002</v>
      </c>
      <c r="F89" s="39">
        <f t="shared" si="16"/>
        <v>268.90125112536998</v>
      </c>
      <c r="G89" s="39">
        <f t="shared" si="16"/>
        <v>264.49661604096002</v>
      </c>
      <c r="H89" s="39">
        <f t="shared" si="16"/>
        <v>259.45679810015002</v>
      </c>
      <c r="I89" s="14"/>
      <c r="J89" s="14"/>
      <c r="K89" s="14"/>
    </row>
    <row r="90" spans="1:11" ht="12.75" outlineLevel="2" x14ac:dyDescent="0.2">
      <c r="A90" s="8" t="s">
        <v>178</v>
      </c>
      <c r="B90" s="247">
        <f t="shared" ref="B90:G90" si="17">SUM(B$91:B$95)</f>
        <v>236.99304515757001</v>
      </c>
      <c r="C90" s="247">
        <f t="shared" si="17"/>
        <v>239.48644105167</v>
      </c>
      <c r="D90" s="247">
        <f t="shared" si="17"/>
        <v>229.10208496007002</v>
      </c>
      <c r="E90" s="247">
        <f t="shared" si="17"/>
        <v>228.73359533268001</v>
      </c>
      <c r="F90" s="247">
        <f t="shared" si="17"/>
        <v>223.03660317489999</v>
      </c>
      <c r="G90" s="247">
        <f t="shared" si="17"/>
        <v>220.34404623590001</v>
      </c>
      <c r="H90" s="247">
        <v>216.22703798361999</v>
      </c>
      <c r="I90" s="14"/>
      <c r="J90" s="14"/>
      <c r="K90" s="14"/>
    </row>
    <row r="91" spans="1:11" ht="12.75" outlineLevel="3" x14ac:dyDescent="0.2">
      <c r="A91" s="110" t="s">
        <v>66</v>
      </c>
      <c r="B91" s="106">
        <v>3.1714137999999998</v>
      </c>
      <c r="C91" s="106">
        <v>3.1721789999999999</v>
      </c>
      <c r="D91" s="106">
        <v>3.0733961000000001</v>
      </c>
      <c r="E91" s="106">
        <v>3.0567665000000002</v>
      </c>
      <c r="F91" s="106">
        <v>2.9608679000000002</v>
      </c>
      <c r="G91" s="106">
        <v>2.9919923000000002</v>
      </c>
      <c r="H91" s="106">
        <v>2.9730243000000001</v>
      </c>
      <c r="I91" s="14"/>
      <c r="J91" s="14"/>
      <c r="K91" s="14"/>
    </row>
    <row r="92" spans="1:11" ht="12.75" outlineLevel="3" x14ac:dyDescent="0.2">
      <c r="A92" s="110" t="s">
        <v>54</v>
      </c>
      <c r="B92" s="106">
        <v>5.7115437652300001</v>
      </c>
      <c r="C92" s="106">
        <v>5.8410307773700003</v>
      </c>
      <c r="D92" s="106">
        <v>5.9255520740099996</v>
      </c>
      <c r="E92" s="106">
        <v>6.20665611021</v>
      </c>
      <c r="F92" s="106">
        <v>6.2924729145700002</v>
      </c>
      <c r="G92" s="106">
        <v>6.3581077275100002</v>
      </c>
      <c r="H92" s="106">
        <v>6.9442177761100004</v>
      </c>
      <c r="I92" s="14"/>
      <c r="J92" s="14"/>
      <c r="K92" s="14"/>
    </row>
    <row r="93" spans="1:11" ht="12.75" outlineLevel="3" x14ac:dyDescent="0.2">
      <c r="A93" s="110" t="s">
        <v>96</v>
      </c>
      <c r="B93" s="106">
        <v>1.553992762</v>
      </c>
      <c r="C93" s="106">
        <v>1.55436771</v>
      </c>
      <c r="D93" s="106">
        <v>1.5059640889999999</v>
      </c>
      <c r="E93" s="106">
        <v>1.4978155849999999</v>
      </c>
      <c r="F93" s="106">
        <v>1.450825271</v>
      </c>
      <c r="G93" s="106">
        <v>1.4660762270000001</v>
      </c>
      <c r="H93" s="106">
        <v>1.4567819070000001</v>
      </c>
      <c r="I93" s="14"/>
      <c r="J93" s="14"/>
      <c r="K93" s="14"/>
    </row>
    <row r="94" spans="1:11" ht="12.75" outlineLevel="3" x14ac:dyDescent="0.2">
      <c r="A94" s="110" t="s">
        <v>132</v>
      </c>
      <c r="B94" s="106">
        <v>12.655384744099999</v>
      </c>
      <c r="C94" s="106">
        <v>12.97131998441</v>
      </c>
      <c r="D94" s="106">
        <v>12.61484980404</v>
      </c>
      <c r="E94" s="106">
        <v>12.73448979958</v>
      </c>
      <c r="F94" s="106">
        <v>12.19529659793</v>
      </c>
      <c r="G94" s="106">
        <v>12.227475050940001</v>
      </c>
      <c r="H94" s="106">
        <v>12.184943448789999</v>
      </c>
      <c r="I94" s="14"/>
      <c r="J94" s="14"/>
      <c r="K94" s="14"/>
    </row>
    <row r="95" spans="1:11" ht="12.75" outlineLevel="3" x14ac:dyDescent="0.2">
      <c r="A95" s="110" t="s">
        <v>147</v>
      </c>
      <c r="B95" s="106">
        <v>213.90071008624</v>
      </c>
      <c r="C95" s="106">
        <v>215.94754357989001</v>
      </c>
      <c r="D95" s="106">
        <v>205.98232289302001</v>
      </c>
      <c r="E95" s="106">
        <v>205.23786733789001</v>
      </c>
      <c r="F95" s="106">
        <v>200.1371404914</v>
      </c>
      <c r="G95" s="106">
        <v>197.30039493045001</v>
      </c>
      <c r="H95" s="106">
        <v>192.66807055172001</v>
      </c>
      <c r="I95" s="14"/>
      <c r="J95" s="14"/>
      <c r="K95" s="14"/>
    </row>
    <row r="96" spans="1:11" ht="12.75" outlineLevel="2" x14ac:dyDescent="0.2">
      <c r="A96" s="8" t="s">
        <v>44</v>
      </c>
      <c r="B96" s="247">
        <f t="shared" ref="B96:G96" si="18">SUM(B$97:B$97)</f>
        <v>1.3494962667799999</v>
      </c>
      <c r="C96" s="247">
        <f t="shared" si="18"/>
        <v>0.67638724674999995</v>
      </c>
      <c r="D96" s="247">
        <f t="shared" si="18"/>
        <v>0.65779917058000004</v>
      </c>
      <c r="E96" s="247">
        <f t="shared" si="18"/>
        <v>0.66403777755000004</v>
      </c>
      <c r="F96" s="247">
        <f t="shared" si="18"/>
        <v>0.64869873570000003</v>
      </c>
      <c r="G96" s="247">
        <f t="shared" si="18"/>
        <v>0.65487018043</v>
      </c>
      <c r="H96" s="247">
        <v>0.63766068480000004</v>
      </c>
      <c r="I96" s="14"/>
      <c r="J96" s="14"/>
      <c r="K96" s="14"/>
    </row>
    <row r="97" spans="1:11" ht="12.75" outlineLevel="3" x14ac:dyDescent="0.2">
      <c r="A97" s="110" t="s">
        <v>27</v>
      </c>
      <c r="B97" s="106">
        <v>1.3494962667799999</v>
      </c>
      <c r="C97" s="106">
        <v>0.67638724674999995</v>
      </c>
      <c r="D97" s="106">
        <v>0.65779917058000004</v>
      </c>
      <c r="E97" s="106">
        <v>0.66403777755000004</v>
      </c>
      <c r="F97" s="106">
        <v>0.64869873570000003</v>
      </c>
      <c r="G97" s="106">
        <v>0.65487018043</v>
      </c>
      <c r="H97" s="106">
        <v>0.63766068480000004</v>
      </c>
      <c r="I97" s="14"/>
      <c r="J97" s="14"/>
      <c r="K97" s="14"/>
    </row>
    <row r="98" spans="1:11" ht="12.75" outlineLevel="2" x14ac:dyDescent="0.2">
      <c r="A98" s="8" t="s">
        <v>216</v>
      </c>
      <c r="B98" s="247">
        <f t="shared" ref="B98:G98" si="19">SUM(B$99:B$105)</f>
        <v>56.331306893259999</v>
      </c>
      <c r="C98" s="247">
        <f t="shared" si="19"/>
        <v>51.840571652019996</v>
      </c>
      <c r="D98" s="247">
        <f t="shared" si="19"/>
        <v>48.935395743059999</v>
      </c>
      <c r="E98" s="247">
        <f t="shared" si="19"/>
        <v>45.142460850970004</v>
      </c>
      <c r="F98" s="247">
        <f t="shared" si="19"/>
        <v>42.211666120449998</v>
      </c>
      <c r="G98" s="247">
        <f t="shared" si="19"/>
        <v>40.482650689219994</v>
      </c>
      <c r="H98" s="247">
        <v>39.629448415310002</v>
      </c>
      <c r="I98" s="14"/>
      <c r="J98" s="14"/>
      <c r="K98" s="14"/>
    </row>
    <row r="99" spans="1:11" ht="12.75" outlineLevel="3" x14ac:dyDescent="0.2">
      <c r="A99" s="110" t="s">
        <v>76</v>
      </c>
      <c r="B99" s="106">
        <v>2.21274739397</v>
      </c>
      <c r="C99" s="106">
        <v>2.21812265341</v>
      </c>
      <c r="D99" s="106">
        <v>2.7655878700100001</v>
      </c>
      <c r="E99" s="106">
        <v>3.0563519857300001</v>
      </c>
      <c r="F99" s="106">
        <v>2.9857513172300001</v>
      </c>
      <c r="G99" s="106">
        <v>3.0141564892999999</v>
      </c>
      <c r="H99" s="106">
        <v>3.0114807127300001</v>
      </c>
      <c r="I99" s="14"/>
      <c r="J99" s="14"/>
      <c r="K99" s="14"/>
    </row>
    <row r="100" spans="1:11" ht="12.75" outlineLevel="3" x14ac:dyDescent="0.2">
      <c r="A100" s="110" t="s">
        <v>174</v>
      </c>
      <c r="B100" s="106">
        <v>12.53187946503</v>
      </c>
      <c r="C100" s="106">
        <v>10.019645147069999</v>
      </c>
      <c r="D100" s="106">
        <v>7.66075657785</v>
      </c>
      <c r="E100" s="106">
        <v>3.4637063335399998</v>
      </c>
      <c r="F100" s="106">
        <v>1.6775204947</v>
      </c>
      <c r="G100" s="106">
        <v>0</v>
      </c>
      <c r="H100" s="106">
        <v>0</v>
      </c>
      <c r="I100" s="14"/>
      <c r="J100" s="14"/>
      <c r="K100" s="14"/>
    </row>
    <row r="101" spans="1:11" ht="12.75" outlineLevel="3" x14ac:dyDescent="0.2">
      <c r="A101" s="110" t="s">
        <v>210</v>
      </c>
      <c r="B101" s="106">
        <v>0.93949721320000001</v>
      </c>
      <c r="C101" s="106">
        <v>0.93972389547000001</v>
      </c>
      <c r="D101" s="106">
        <v>0.91046052427000002</v>
      </c>
      <c r="E101" s="106">
        <v>0.80491927482000003</v>
      </c>
      <c r="F101" s="106">
        <v>0.77966689405</v>
      </c>
      <c r="G101" s="106">
        <v>0.78786268835999995</v>
      </c>
      <c r="H101" s="106">
        <v>0.89366902779000001</v>
      </c>
      <c r="I101" s="14"/>
      <c r="J101" s="14"/>
      <c r="K101" s="14"/>
    </row>
    <row r="102" spans="1:11" ht="12.75" outlineLevel="3" x14ac:dyDescent="0.2">
      <c r="A102" s="110" t="s">
        <v>128</v>
      </c>
      <c r="B102" s="106">
        <v>0.53914034188000004</v>
      </c>
      <c r="C102" s="106">
        <v>0.53927042587999996</v>
      </c>
      <c r="D102" s="106">
        <v>0.52247733299999999</v>
      </c>
      <c r="E102" s="106">
        <v>0.38973772539000001</v>
      </c>
      <c r="F102" s="106">
        <v>0.37751065399</v>
      </c>
      <c r="G102" s="106">
        <v>0.38147901495999997</v>
      </c>
      <c r="H102" s="106">
        <v>0.37906059498</v>
      </c>
      <c r="I102" s="14"/>
      <c r="J102" s="14"/>
      <c r="K102" s="14"/>
    </row>
    <row r="103" spans="1:11" ht="12.75" outlineLevel="3" x14ac:dyDescent="0.2">
      <c r="A103" s="110" t="s">
        <v>151</v>
      </c>
      <c r="B103" s="106">
        <v>0.92257295648000004</v>
      </c>
      <c r="C103" s="106">
        <v>0.92481409299999995</v>
      </c>
      <c r="D103" s="106">
        <v>0.89939889648000004</v>
      </c>
      <c r="E103" s="106">
        <v>0.90792884979999999</v>
      </c>
      <c r="F103" s="106">
        <v>0.71499515008000003</v>
      </c>
      <c r="G103" s="106">
        <v>0.72179731077999998</v>
      </c>
      <c r="H103" s="106">
        <v>0.70282902051999996</v>
      </c>
      <c r="I103" s="14"/>
      <c r="J103" s="14"/>
      <c r="K103" s="14"/>
    </row>
    <row r="104" spans="1:11" ht="12.75" outlineLevel="3" x14ac:dyDescent="0.2">
      <c r="A104" s="110" t="s">
        <v>121</v>
      </c>
      <c r="B104" s="106">
        <v>37.379156399999999</v>
      </c>
      <c r="C104" s="106">
        <v>35.388294375000001</v>
      </c>
      <c r="D104" s="106">
        <v>34.4157741</v>
      </c>
      <c r="E104" s="106">
        <v>34.742175375000002</v>
      </c>
      <c r="F104" s="106">
        <v>33.939643199999999</v>
      </c>
      <c r="G104" s="106">
        <v>34.262530575</v>
      </c>
      <c r="H104" s="106">
        <v>33.362137050000001</v>
      </c>
      <c r="I104" s="14"/>
      <c r="J104" s="14"/>
      <c r="K104" s="14"/>
    </row>
    <row r="105" spans="1:11" ht="12.75" outlineLevel="3" x14ac:dyDescent="0.2">
      <c r="A105" s="110" t="s">
        <v>104</v>
      </c>
      <c r="B105" s="106">
        <v>1.8063131227</v>
      </c>
      <c r="C105" s="106">
        <v>1.8107010621899999</v>
      </c>
      <c r="D105" s="106">
        <v>1.7609404414500001</v>
      </c>
      <c r="E105" s="106">
        <v>1.7776413066900001</v>
      </c>
      <c r="F105" s="106">
        <v>1.7365784103999999</v>
      </c>
      <c r="G105" s="106">
        <v>1.3148246108199999</v>
      </c>
      <c r="H105" s="106">
        <v>1.28027200929</v>
      </c>
      <c r="I105" s="14"/>
      <c r="J105" s="14"/>
      <c r="K105" s="14"/>
    </row>
    <row r="106" spans="1:11" ht="12.75" outlineLevel="2" x14ac:dyDescent="0.2">
      <c r="A106" s="8" t="s">
        <v>56</v>
      </c>
      <c r="B106" s="247"/>
      <c r="C106" s="247"/>
      <c r="D106" s="247"/>
      <c r="E106" s="247"/>
      <c r="F106" s="247"/>
      <c r="G106" s="247"/>
      <c r="H106" s="247"/>
      <c r="I106" s="14"/>
      <c r="J106" s="14"/>
      <c r="K106" s="14"/>
    </row>
    <row r="107" spans="1:11" ht="12.75" outlineLevel="2" x14ac:dyDescent="0.2">
      <c r="A107" s="8" t="s">
        <v>181</v>
      </c>
      <c r="B107" s="247">
        <f t="shared" ref="B107:G107" si="20">SUM(B$108:B$108)</f>
        <v>3.1362719085699999</v>
      </c>
      <c r="C107" s="247">
        <f t="shared" si="20"/>
        <v>3.1662831525100001</v>
      </c>
      <c r="D107" s="247">
        <f t="shared" si="20"/>
        <v>3.07328561369</v>
      </c>
      <c r="E107" s="247">
        <f t="shared" si="20"/>
        <v>3.0808507288700002</v>
      </c>
      <c r="F107" s="247">
        <f t="shared" si="20"/>
        <v>3.0042830943199998</v>
      </c>
      <c r="G107" s="247">
        <f t="shared" si="20"/>
        <v>3.0150489354099999</v>
      </c>
      <c r="H107" s="247">
        <v>2.9626510164200002</v>
      </c>
      <c r="I107" s="14"/>
      <c r="J107" s="14"/>
      <c r="K107" s="14"/>
    </row>
    <row r="108" spans="1:11" ht="12.75" outlineLevel="3" x14ac:dyDescent="0.2">
      <c r="A108" s="110" t="s">
        <v>147</v>
      </c>
      <c r="B108" s="106">
        <v>3.1362719085699999</v>
      </c>
      <c r="C108" s="106">
        <v>3.1662831525100001</v>
      </c>
      <c r="D108" s="106">
        <v>3.07328561369</v>
      </c>
      <c r="E108" s="106">
        <v>3.0808507288700002</v>
      </c>
      <c r="F108" s="106">
        <v>3.0042830943199998</v>
      </c>
      <c r="G108" s="106">
        <v>3.0150489354099999</v>
      </c>
      <c r="H108" s="106">
        <v>2.9626510164200002</v>
      </c>
      <c r="I108" s="14"/>
      <c r="J108" s="14"/>
      <c r="K108" s="14"/>
    </row>
    <row r="109" spans="1:11" x14ac:dyDescent="0.2">
      <c r="B109" s="27"/>
      <c r="C109" s="27"/>
      <c r="D109" s="27"/>
      <c r="E109" s="27"/>
      <c r="F109" s="27"/>
      <c r="G109" s="27"/>
      <c r="H109" s="27"/>
      <c r="I109" s="14"/>
      <c r="J109" s="14"/>
      <c r="K109" s="14"/>
    </row>
    <row r="110" spans="1:11" x14ac:dyDescent="0.2">
      <c r="B110" s="27"/>
      <c r="C110" s="27"/>
      <c r="D110" s="27"/>
      <c r="E110" s="27"/>
      <c r="F110" s="27"/>
      <c r="G110" s="27"/>
      <c r="H110" s="27"/>
      <c r="I110" s="14"/>
      <c r="J110" s="14"/>
      <c r="K110" s="14"/>
    </row>
    <row r="111" spans="1:11" x14ac:dyDescent="0.2">
      <c r="B111" s="27"/>
      <c r="C111" s="27"/>
      <c r="D111" s="27"/>
      <c r="E111" s="27"/>
      <c r="F111" s="27"/>
      <c r="G111" s="27"/>
      <c r="H111" s="27"/>
      <c r="I111" s="14"/>
      <c r="J111" s="14"/>
      <c r="K111" s="14"/>
    </row>
    <row r="112" spans="1:11" x14ac:dyDescent="0.2">
      <c r="B112" s="27"/>
      <c r="C112" s="27"/>
      <c r="D112" s="27"/>
      <c r="E112" s="27"/>
      <c r="F112" s="27"/>
      <c r="G112" s="27"/>
      <c r="H112" s="27"/>
      <c r="I112" s="14"/>
      <c r="J112" s="14"/>
      <c r="K112" s="14"/>
    </row>
    <row r="113" spans="2:11" x14ac:dyDescent="0.2">
      <c r="B113" s="27"/>
      <c r="C113" s="27"/>
      <c r="D113" s="27"/>
      <c r="E113" s="27"/>
      <c r="F113" s="27"/>
      <c r="G113" s="27"/>
      <c r="H113" s="27"/>
      <c r="I113" s="14"/>
      <c r="J113" s="14"/>
      <c r="K113" s="14"/>
    </row>
    <row r="114" spans="2:11" x14ac:dyDescent="0.2">
      <c r="B114" s="27"/>
      <c r="C114" s="27"/>
      <c r="D114" s="27"/>
      <c r="E114" s="27"/>
      <c r="F114" s="27"/>
      <c r="G114" s="27"/>
      <c r="H114" s="27"/>
      <c r="I114" s="14"/>
      <c r="J114" s="14"/>
      <c r="K114" s="14"/>
    </row>
    <row r="115" spans="2:11" x14ac:dyDescent="0.2">
      <c r="B115" s="27"/>
      <c r="C115" s="27"/>
      <c r="D115" s="27"/>
      <c r="E115" s="27"/>
      <c r="F115" s="27"/>
      <c r="G115" s="27"/>
      <c r="H115" s="27"/>
      <c r="I115" s="14"/>
      <c r="J115" s="14"/>
      <c r="K115" s="14"/>
    </row>
    <row r="116" spans="2:11" x14ac:dyDescent="0.2">
      <c r="B116" s="27"/>
      <c r="C116" s="27"/>
      <c r="D116" s="27"/>
      <c r="E116" s="27"/>
      <c r="F116" s="27"/>
      <c r="G116" s="27"/>
      <c r="H116" s="27"/>
      <c r="I116" s="14"/>
      <c r="J116" s="14"/>
      <c r="K116" s="14"/>
    </row>
    <row r="117" spans="2:11" x14ac:dyDescent="0.2">
      <c r="B117" s="27"/>
      <c r="C117" s="27"/>
      <c r="D117" s="27"/>
      <c r="E117" s="27"/>
      <c r="F117" s="27"/>
      <c r="G117" s="27"/>
      <c r="H117" s="27"/>
      <c r="I117" s="14"/>
      <c r="J117" s="14"/>
      <c r="K117" s="14"/>
    </row>
    <row r="118" spans="2:11" x14ac:dyDescent="0.2">
      <c r="B118" s="27"/>
      <c r="C118" s="27"/>
      <c r="D118" s="27"/>
      <c r="E118" s="27"/>
      <c r="F118" s="27"/>
      <c r="G118" s="27"/>
      <c r="H118" s="27"/>
      <c r="I118" s="14"/>
      <c r="J118" s="14"/>
      <c r="K118" s="14"/>
    </row>
    <row r="119" spans="2:11" x14ac:dyDescent="0.2">
      <c r="B119" s="27"/>
      <c r="C119" s="27"/>
      <c r="D119" s="27"/>
      <c r="E119" s="27"/>
      <c r="F119" s="27"/>
      <c r="G119" s="27"/>
      <c r="H119" s="27"/>
      <c r="I119" s="14"/>
      <c r="J119" s="14"/>
      <c r="K119" s="14"/>
    </row>
    <row r="120" spans="2:11" x14ac:dyDescent="0.2">
      <c r="B120" s="27"/>
      <c r="C120" s="27"/>
      <c r="D120" s="27"/>
      <c r="E120" s="27"/>
      <c r="F120" s="27"/>
      <c r="G120" s="27"/>
      <c r="H120" s="27"/>
      <c r="I120" s="14"/>
      <c r="J120" s="14"/>
      <c r="K120" s="14"/>
    </row>
    <row r="121" spans="2:11" x14ac:dyDescent="0.2">
      <c r="B121" s="27"/>
      <c r="C121" s="27"/>
      <c r="D121" s="27"/>
      <c r="E121" s="27"/>
      <c r="F121" s="27"/>
      <c r="G121" s="27"/>
      <c r="H121" s="27"/>
      <c r="I121" s="14"/>
      <c r="J121" s="14"/>
      <c r="K121" s="14"/>
    </row>
    <row r="122" spans="2:11" x14ac:dyDescent="0.2">
      <c r="B122" s="27"/>
      <c r="C122" s="27"/>
      <c r="D122" s="27"/>
      <c r="E122" s="27"/>
      <c r="F122" s="27"/>
      <c r="G122" s="27"/>
      <c r="H122" s="27"/>
      <c r="I122" s="14"/>
      <c r="J122" s="14"/>
      <c r="K122" s="14"/>
    </row>
    <row r="123" spans="2:11" x14ac:dyDescent="0.2">
      <c r="B123" s="27"/>
      <c r="C123" s="27"/>
      <c r="D123" s="27"/>
      <c r="E123" s="27"/>
      <c r="F123" s="27"/>
      <c r="G123" s="27"/>
      <c r="H123" s="27"/>
      <c r="I123" s="14"/>
      <c r="J123" s="14"/>
      <c r="K123" s="14"/>
    </row>
    <row r="124" spans="2:11" x14ac:dyDescent="0.2">
      <c r="B124" s="27"/>
      <c r="C124" s="27"/>
      <c r="D124" s="27"/>
      <c r="E124" s="27"/>
      <c r="F124" s="27"/>
      <c r="G124" s="27"/>
      <c r="H124" s="27"/>
      <c r="I124" s="14"/>
      <c r="J124" s="14"/>
      <c r="K124" s="14"/>
    </row>
    <row r="125" spans="2:11" x14ac:dyDescent="0.2">
      <c r="B125" s="27"/>
      <c r="C125" s="27"/>
      <c r="D125" s="27"/>
      <c r="E125" s="27"/>
      <c r="F125" s="27"/>
      <c r="G125" s="27"/>
      <c r="H125" s="27"/>
      <c r="I125" s="14"/>
      <c r="J125" s="14"/>
      <c r="K125" s="14"/>
    </row>
    <row r="126" spans="2:11" x14ac:dyDescent="0.2">
      <c r="B126" s="27"/>
      <c r="C126" s="27"/>
      <c r="D126" s="27"/>
      <c r="E126" s="27"/>
      <c r="F126" s="27"/>
      <c r="G126" s="27"/>
      <c r="H126" s="27"/>
      <c r="I126" s="14"/>
      <c r="J126" s="14"/>
      <c r="K126" s="14"/>
    </row>
    <row r="127" spans="2:11" x14ac:dyDescent="0.2">
      <c r="B127" s="27"/>
      <c r="C127" s="27"/>
      <c r="D127" s="27"/>
      <c r="E127" s="27"/>
      <c r="F127" s="27"/>
      <c r="G127" s="27"/>
      <c r="H127" s="27"/>
      <c r="I127" s="14"/>
      <c r="J127" s="14"/>
      <c r="K127" s="14"/>
    </row>
    <row r="128" spans="2:11" x14ac:dyDescent="0.2">
      <c r="B128" s="27"/>
      <c r="C128" s="27"/>
      <c r="D128" s="27"/>
      <c r="E128" s="27"/>
      <c r="F128" s="27"/>
      <c r="G128" s="27"/>
      <c r="H128" s="27"/>
      <c r="I128" s="14"/>
      <c r="J128" s="14"/>
      <c r="K128" s="14"/>
    </row>
    <row r="129" spans="2:11" x14ac:dyDescent="0.2">
      <c r="B129" s="27"/>
      <c r="C129" s="27"/>
      <c r="D129" s="27"/>
      <c r="E129" s="27"/>
      <c r="F129" s="27"/>
      <c r="G129" s="27"/>
      <c r="H129" s="27"/>
      <c r="I129" s="14"/>
      <c r="J129" s="14"/>
      <c r="K129" s="14"/>
    </row>
    <row r="130" spans="2:11" x14ac:dyDescent="0.2">
      <c r="B130" s="27"/>
      <c r="C130" s="27"/>
      <c r="D130" s="27"/>
      <c r="E130" s="27"/>
      <c r="F130" s="27"/>
      <c r="G130" s="27"/>
      <c r="H130" s="27"/>
      <c r="I130" s="14"/>
      <c r="J130" s="14"/>
      <c r="K130" s="14"/>
    </row>
    <row r="131" spans="2:11" x14ac:dyDescent="0.2">
      <c r="B131" s="27"/>
      <c r="C131" s="27"/>
      <c r="D131" s="27"/>
      <c r="E131" s="27"/>
      <c r="F131" s="27"/>
      <c r="G131" s="27"/>
      <c r="H131" s="27"/>
      <c r="I131" s="14"/>
      <c r="J131" s="14"/>
      <c r="K131" s="14"/>
    </row>
    <row r="132" spans="2:11" x14ac:dyDescent="0.2">
      <c r="B132" s="27"/>
      <c r="C132" s="27"/>
      <c r="D132" s="27"/>
      <c r="E132" s="27"/>
      <c r="F132" s="27"/>
      <c r="G132" s="27"/>
      <c r="H132" s="27"/>
      <c r="I132" s="14"/>
      <c r="J132" s="14"/>
      <c r="K132" s="14"/>
    </row>
    <row r="133" spans="2:11" x14ac:dyDescent="0.2">
      <c r="B133" s="27"/>
      <c r="C133" s="27"/>
      <c r="D133" s="27"/>
      <c r="E133" s="27"/>
      <c r="F133" s="27"/>
      <c r="G133" s="27"/>
      <c r="H133" s="27"/>
      <c r="I133" s="14"/>
      <c r="J133" s="14"/>
      <c r="K133" s="14"/>
    </row>
    <row r="134" spans="2:11" x14ac:dyDescent="0.2">
      <c r="B134" s="27"/>
      <c r="C134" s="27"/>
      <c r="D134" s="27"/>
      <c r="E134" s="27"/>
      <c r="F134" s="27"/>
      <c r="G134" s="27"/>
      <c r="H134" s="27"/>
      <c r="I134" s="14"/>
      <c r="J134" s="14"/>
      <c r="K134" s="14"/>
    </row>
    <row r="135" spans="2:11" x14ac:dyDescent="0.2">
      <c r="B135" s="27"/>
      <c r="C135" s="27"/>
      <c r="D135" s="27"/>
      <c r="E135" s="27"/>
      <c r="F135" s="27"/>
      <c r="G135" s="27"/>
      <c r="H135" s="27"/>
      <c r="I135" s="14"/>
      <c r="J135" s="14"/>
      <c r="K135" s="14"/>
    </row>
    <row r="136" spans="2:11" x14ac:dyDescent="0.2">
      <c r="B136" s="27"/>
      <c r="C136" s="27"/>
      <c r="D136" s="27"/>
      <c r="E136" s="27"/>
      <c r="F136" s="27"/>
      <c r="G136" s="27"/>
      <c r="H136" s="27"/>
      <c r="I136" s="14"/>
      <c r="J136" s="14"/>
      <c r="K136" s="14"/>
    </row>
    <row r="137" spans="2:11" x14ac:dyDescent="0.2">
      <c r="B137" s="27"/>
      <c r="C137" s="27"/>
      <c r="D137" s="27"/>
      <c r="E137" s="27"/>
      <c r="F137" s="27"/>
      <c r="G137" s="27"/>
      <c r="H137" s="27"/>
      <c r="I137" s="14"/>
      <c r="J137" s="14"/>
      <c r="K137" s="14"/>
    </row>
    <row r="138" spans="2:11" x14ac:dyDescent="0.2">
      <c r="B138" s="27"/>
      <c r="C138" s="27"/>
      <c r="D138" s="27"/>
      <c r="E138" s="27"/>
      <c r="F138" s="27"/>
      <c r="G138" s="27"/>
      <c r="H138" s="27"/>
      <c r="I138" s="14"/>
      <c r="J138" s="14"/>
      <c r="K138" s="14"/>
    </row>
    <row r="139" spans="2:11" x14ac:dyDescent="0.2">
      <c r="B139" s="27"/>
      <c r="C139" s="27"/>
      <c r="D139" s="27"/>
      <c r="E139" s="27"/>
      <c r="F139" s="27"/>
      <c r="G139" s="27"/>
      <c r="H139" s="27"/>
      <c r="I139" s="14"/>
      <c r="J139" s="14"/>
      <c r="K139" s="14"/>
    </row>
    <row r="140" spans="2:11" x14ac:dyDescent="0.2">
      <c r="B140" s="27"/>
      <c r="C140" s="27"/>
      <c r="D140" s="27"/>
      <c r="E140" s="27"/>
      <c r="F140" s="27"/>
      <c r="G140" s="27"/>
      <c r="H140" s="27"/>
      <c r="I140" s="14"/>
      <c r="J140" s="14"/>
      <c r="K140" s="14"/>
    </row>
    <row r="141" spans="2:11" x14ac:dyDescent="0.2">
      <c r="B141" s="27"/>
      <c r="C141" s="27"/>
      <c r="D141" s="27"/>
      <c r="E141" s="27"/>
      <c r="F141" s="27"/>
      <c r="G141" s="27"/>
      <c r="H141" s="27"/>
      <c r="I141" s="14"/>
      <c r="J141" s="14"/>
      <c r="K141" s="14"/>
    </row>
    <row r="142" spans="2:11" x14ac:dyDescent="0.2">
      <c r="B142" s="27"/>
      <c r="C142" s="27"/>
      <c r="D142" s="27"/>
      <c r="E142" s="27"/>
      <c r="F142" s="27"/>
      <c r="G142" s="27"/>
      <c r="H142" s="27"/>
      <c r="I142" s="14"/>
      <c r="J142" s="14"/>
      <c r="K142" s="14"/>
    </row>
    <row r="143" spans="2:11" x14ac:dyDescent="0.2">
      <c r="B143" s="27"/>
      <c r="C143" s="27"/>
      <c r="D143" s="27"/>
      <c r="E143" s="27"/>
      <c r="F143" s="27"/>
      <c r="G143" s="27"/>
      <c r="H143" s="27"/>
      <c r="I143" s="14"/>
      <c r="J143" s="14"/>
      <c r="K143" s="14"/>
    </row>
    <row r="144" spans="2:11" x14ac:dyDescent="0.2">
      <c r="B144" s="27"/>
      <c r="C144" s="27"/>
      <c r="D144" s="27"/>
      <c r="E144" s="27"/>
      <c r="F144" s="27"/>
      <c r="G144" s="27"/>
      <c r="H144" s="27"/>
      <c r="I144" s="14"/>
      <c r="J144" s="14"/>
      <c r="K144" s="14"/>
    </row>
    <row r="145" spans="2:11" x14ac:dyDescent="0.2">
      <c r="B145" s="27"/>
      <c r="C145" s="27"/>
      <c r="D145" s="27"/>
      <c r="E145" s="27"/>
      <c r="F145" s="27"/>
      <c r="G145" s="27"/>
      <c r="H145" s="27"/>
      <c r="I145" s="14"/>
      <c r="J145" s="14"/>
      <c r="K145" s="14"/>
    </row>
    <row r="146" spans="2:11" x14ac:dyDescent="0.2">
      <c r="B146" s="27"/>
      <c r="C146" s="27"/>
      <c r="D146" s="27"/>
      <c r="E146" s="27"/>
      <c r="F146" s="27"/>
      <c r="G146" s="27"/>
      <c r="H146" s="27"/>
      <c r="I146" s="14"/>
      <c r="J146" s="14"/>
      <c r="K146" s="14"/>
    </row>
    <row r="147" spans="2:11" x14ac:dyDescent="0.2">
      <c r="B147" s="27"/>
      <c r="C147" s="27"/>
      <c r="D147" s="27"/>
      <c r="E147" s="27"/>
      <c r="F147" s="27"/>
      <c r="G147" s="27"/>
      <c r="H147" s="27"/>
      <c r="I147" s="14"/>
      <c r="J147" s="14"/>
      <c r="K147" s="14"/>
    </row>
    <row r="148" spans="2:11" x14ac:dyDescent="0.2">
      <c r="B148" s="27"/>
      <c r="C148" s="27"/>
      <c r="D148" s="27"/>
      <c r="E148" s="27"/>
      <c r="F148" s="27"/>
      <c r="G148" s="27"/>
      <c r="H148" s="27"/>
      <c r="I148" s="14"/>
      <c r="J148" s="14"/>
      <c r="K148" s="14"/>
    </row>
    <row r="149" spans="2:11" x14ac:dyDescent="0.2">
      <c r="B149" s="27"/>
      <c r="C149" s="27"/>
      <c r="D149" s="27"/>
      <c r="E149" s="27"/>
      <c r="F149" s="27"/>
      <c r="G149" s="27"/>
      <c r="H149" s="27"/>
      <c r="I149" s="14"/>
      <c r="J149" s="14"/>
      <c r="K149" s="14"/>
    </row>
    <row r="150" spans="2:11" x14ac:dyDescent="0.2">
      <c r="B150" s="27"/>
      <c r="C150" s="27"/>
      <c r="D150" s="27"/>
      <c r="E150" s="27"/>
      <c r="F150" s="27"/>
      <c r="G150" s="27"/>
      <c r="H150" s="27"/>
      <c r="I150" s="14"/>
      <c r="J150" s="14"/>
      <c r="K150" s="14"/>
    </row>
    <row r="151" spans="2:11" x14ac:dyDescent="0.2">
      <c r="B151" s="27"/>
      <c r="C151" s="27"/>
      <c r="D151" s="27"/>
      <c r="E151" s="27"/>
      <c r="F151" s="27"/>
      <c r="G151" s="27"/>
      <c r="H151" s="27"/>
      <c r="I151" s="14"/>
      <c r="J151" s="14"/>
      <c r="K151" s="14"/>
    </row>
    <row r="152" spans="2:11" x14ac:dyDescent="0.2">
      <c r="B152" s="27"/>
      <c r="C152" s="27"/>
      <c r="D152" s="27"/>
      <c r="E152" s="27"/>
      <c r="F152" s="27"/>
      <c r="G152" s="27"/>
      <c r="H152" s="27"/>
      <c r="I152" s="14"/>
      <c r="J152" s="14"/>
      <c r="K152" s="14"/>
    </row>
    <row r="153" spans="2:11" x14ac:dyDescent="0.2">
      <c r="B153" s="27"/>
      <c r="C153" s="27"/>
      <c r="D153" s="27"/>
      <c r="E153" s="27"/>
      <c r="F153" s="27"/>
      <c r="G153" s="27"/>
      <c r="H153" s="27"/>
      <c r="I153" s="14"/>
      <c r="J153" s="14"/>
      <c r="K153" s="14"/>
    </row>
    <row r="154" spans="2:11" x14ac:dyDescent="0.2">
      <c r="B154" s="27"/>
      <c r="C154" s="27"/>
      <c r="D154" s="27"/>
      <c r="E154" s="27"/>
      <c r="F154" s="27"/>
      <c r="G154" s="27"/>
      <c r="H154" s="27"/>
      <c r="I154" s="14"/>
      <c r="J154" s="14"/>
      <c r="K154" s="14"/>
    </row>
    <row r="155" spans="2:11" x14ac:dyDescent="0.2">
      <c r="B155" s="27"/>
      <c r="C155" s="27"/>
      <c r="D155" s="27"/>
      <c r="E155" s="27"/>
      <c r="F155" s="27"/>
      <c r="G155" s="27"/>
      <c r="H155" s="27"/>
      <c r="I155" s="14"/>
      <c r="J155" s="14"/>
      <c r="K155" s="14"/>
    </row>
    <row r="156" spans="2:11" x14ac:dyDescent="0.2">
      <c r="B156" s="27"/>
      <c r="C156" s="27"/>
      <c r="D156" s="27"/>
      <c r="E156" s="27"/>
      <c r="F156" s="27"/>
      <c r="G156" s="27"/>
      <c r="H156" s="27"/>
      <c r="I156" s="14"/>
      <c r="J156" s="14"/>
      <c r="K156" s="14"/>
    </row>
    <row r="157" spans="2:11" x14ac:dyDescent="0.2">
      <c r="B157" s="27"/>
      <c r="C157" s="27"/>
      <c r="D157" s="27"/>
      <c r="E157" s="27"/>
      <c r="F157" s="27"/>
      <c r="G157" s="27"/>
      <c r="H157" s="27"/>
      <c r="I157" s="14"/>
      <c r="J157" s="14"/>
      <c r="K157" s="14"/>
    </row>
    <row r="158" spans="2:11" x14ac:dyDescent="0.2">
      <c r="B158" s="27"/>
      <c r="C158" s="27"/>
      <c r="D158" s="27"/>
      <c r="E158" s="27"/>
      <c r="F158" s="27"/>
      <c r="G158" s="27"/>
      <c r="H158" s="27"/>
      <c r="I158" s="14"/>
      <c r="J158" s="14"/>
      <c r="K158" s="14"/>
    </row>
    <row r="159" spans="2:11" x14ac:dyDescent="0.2">
      <c r="B159" s="27"/>
      <c r="C159" s="27"/>
      <c r="D159" s="27"/>
      <c r="E159" s="27"/>
      <c r="F159" s="27"/>
      <c r="G159" s="27"/>
      <c r="H159" s="27"/>
      <c r="I159" s="14"/>
      <c r="J159" s="14"/>
      <c r="K159" s="14"/>
    </row>
    <row r="160" spans="2:11" x14ac:dyDescent="0.2">
      <c r="B160" s="27"/>
      <c r="C160" s="27"/>
      <c r="D160" s="27"/>
      <c r="E160" s="27"/>
      <c r="F160" s="27"/>
      <c r="G160" s="27"/>
      <c r="H160" s="27"/>
      <c r="I160" s="14"/>
      <c r="J160" s="14"/>
      <c r="K160" s="14"/>
    </row>
    <row r="161" spans="2:11" x14ac:dyDescent="0.2">
      <c r="B161" s="27"/>
      <c r="C161" s="27"/>
      <c r="D161" s="27"/>
      <c r="E161" s="27"/>
      <c r="F161" s="27"/>
      <c r="G161" s="27"/>
      <c r="H161" s="27"/>
      <c r="I161" s="14"/>
      <c r="J161" s="14"/>
      <c r="K161" s="14"/>
    </row>
    <row r="162" spans="2:11" x14ac:dyDescent="0.2">
      <c r="B162" s="27"/>
      <c r="C162" s="27"/>
      <c r="D162" s="27"/>
      <c r="E162" s="27"/>
      <c r="F162" s="27"/>
      <c r="G162" s="27"/>
      <c r="H162" s="27"/>
      <c r="I162" s="14"/>
      <c r="J162" s="14"/>
      <c r="K162" s="14"/>
    </row>
    <row r="163" spans="2:11" x14ac:dyDescent="0.2">
      <c r="B163" s="27"/>
      <c r="C163" s="27"/>
      <c r="D163" s="27"/>
      <c r="E163" s="27"/>
      <c r="F163" s="27"/>
      <c r="G163" s="27"/>
      <c r="H163" s="27"/>
      <c r="I163" s="14"/>
      <c r="J163" s="14"/>
      <c r="K163" s="14"/>
    </row>
    <row r="164" spans="2:11" x14ac:dyDescent="0.2">
      <c r="B164" s="27"/>
      <c r="C164" s="27"/>
      <c r="D164" s="27"/>
      <c r="E164" s="27"/>
      <c r="F164" s="27"/>
      <c r="G164" s="27"/>
      <c r="H164" s="27"/>
      <c r="I164" s="14"/>
      <c r="J164" s="14"/>
      <c r="K164" s="14"/>
    </row>
    <row r="165" spans="2:11" x14ac:dyDescent="0.2">
      <c r="B165" s="27"/>
      <c r="C165" s="27"/>
      <c r="D165" s="27"/>
      <c r="E165" s="27"/>
      <c r="F165" s="27"/>
      <c r="G165" s="27"/>
      <c r="H165" s="27"/>
      <c r="I165" s="14"/>
      <c r="J165" s="14"/>
      <c r="K165" s="14"/>
    </row>
    <row r="166" spans="2:11" x14ac:dyDescent="0.2">
      <c r="B166" s="27"/>
      <c r="C166" s="27"/>
      <c r="D166" s="27"/>
      <c r="E166" s="27"/>
      <c r="F166" s="27"/>
      <c r="G166" s="27"/>
      <c r="H166" s="27"/>
      <c r="I166" s="14"/>
      <c r="J166" s="14"/>
      <c r="K166" s="14"/>
    </row>
    <row r="167" spans="2:11" x14ac:dyDescent="0.2">
      <c r="B167" s="27"/>
      <c r="C167" s="27"/>
      <c r="D167" s="27"/>
      <c r="E167" s="27"/>
      <c r="F167" s="27"/>
      <c r="G167" s="27"/>
      <c r="H167" s="27"/>
      <c r="I167" s="14"/>
      <c r="J167" s="14"/>
      <c r="K167" s="14"/>
    </row>
    <row r="168" spans="2:11" x14ac:dyDescent="0.2">
      <c r="B168" s="27"/>
      <c r="C168" s="27"/>
      <c r="D168" s="27"/>
      <c r="E168" s="27"/>
      <c r="F168" s="27"/>
      <c r="G168" s="27"/>
      <c r="H168" s="27"/>
      <c r="I168" s="14"/>
      <c r="J168" s="14"/>
      <c r="K168" s="14"/>
    </row>
    <row r="169" spans="2:11" x14ac:dyDescent="0.2">
      <c r="B169" s="27"/>
      <c r="C169" s="27"/>
      <c r="D169" s="27"/>
      <c r="E169" s="27"/>
      <c r="F169" s="27"/>
      <c r="G169" s="27"/>
      <c r="H169" s="27"/>
      <c r="I169" s="14"/>
      <c r="J169" s="14"/>
      <c r="K169" s="14"/>
    </row>
    <row r="170" spans="2:11" x14ac:dyDescent="0.2">
      <c r="B170" s="27"/>
      <c r="C170" s="27"/>
      <c r="D170" s="27"/>
      <c r="E170" s="27"/>
      <c r="F170" s="27"/>
      <c r="G170" s="27"/>
      <c r="H170" s="27"/>
      <c r="I170" s="14"/>
      <c r="J170" s="14"/>
      <c r="K170" s="14"/>
    </row>
    <row r="171" spans="2:11" x14ac:dyDescent="0.2">
      <c r="B171" s="27"/>
      <c r="C171" s="27"/>
      <c r="D171" s="27"/>
      <c r="E171" s="27"/>
      <c r="F171" s="27"/>
      <c r="G171" s="27"/>
      <c r="H171" s="27"/>
      <c r="I171" s="14"/>
      <c r="J171" s="14"/>
      <c r="K171" s="14"/>
    </row>
    <row r="172" spans="2:11" x14ac:dyDescent="0.2">
      <c r="B172" s="27"/>
      <c r="C172" s="27"/>
      <c r="D172" s="27"/>
      <c r="E172" s="27"/>
      <c r="F172" s="27"/>
      <c r="G172" s="27"/>
      <c r="H172" s="27"/>
      <c r="I172" s="14"/>
      <c r="J172" s="14"/>
      <c r="K172" s="14"/>
    </row>
    <row r="173" spans="2:11" x14ac:dyDescent="0.2">
      <c r="B173" s="27"/>
      <c r="C173" s="27"/>
      <c r="D173" s="27"/>
      <c r="E173" s="27"/>
      <c r="F173" s="27"/>
      <c r="G173" s="27"/>
      <c r="H173" s="27"/>
      <c r="I173" s="14"/>
      <c r="J173" s="14"/>
      <c r="K173" s="14"/>
    </row>
    <row r="174" spans="2:11" x14ac:dyDescent="0.2">
      <c r="B174" s="27"/>
      <c r="C174" s="27"/>
      <c r="D174" s="27"/>
      <c r="E174" s="27"/>
      <c r="F174" s="27"/>
      <c r="G174" s="27"/>
      <c r="H174" s="27"/>
      <c r="I174" s="14"/>
      <c r="J174" s="14"/>
      <c r="K174" s="14"/>
    </row>
    <row r="175" spans="2:11" x14ac:dyDescent="0.2">
      <c r="B175" s="27"/>
      <c r="C175" s="27"/>
      <c r="D175" s="27"/>
      <c r="E175" s="27"/>
      <c r="F175" s="27"/>
      <c r="G175" s="27"/>
      <c r="H175" s="27"/>
      <c r="I175" s="14"/>
      <c r="J175" s="14"/>
      <c r="K175" s="14"/>
    </row>
    <row r="176" spans="2:11" x14ac:dyDescent="0.2">
      <c r="B176" s="27"/>
      <c r="C176" s="27"/>
      <c r="D176" s="27"/>
      <c r="E176" s="27"/>
      <c r="F176" s="27"/>
      <c r="G176" s="27"/>
      <c r="H176" s="27"/>
      <c r="I176" s="14"/>
      <c r="J176" s="14"/>
      <c r="K176" s="14"/>
    </row>
    <row r="177" spans="2:11" x14ac:dyDescent="0.2">
      <c r="B177" s="27"/>
      <c r="C177" s="27"/>
      <c r="D177" s="27"/>
      <c r="E177" s="27"/>
      <c r="F177" s="27"/>
      <c r="G177" s="27"/>
      <c r="H177" s="27"/>
      <c r="I177" s="14"/>
      <c r="J177" s="14"/>
      <c r="K177" s="14"/>
    </row>
    <row r="178" spans="2:11" x14ac:dyDescent="0.2">
      <c r="B178" s="27"/>
      <c r="C178" s="27"/>
      <c r="D178" s="27"/>
      <c r="E178" s="27"/>
      <c r="F178" s="27"/>
      <c r="G178" s="27"/>
      <c r="H178" s="27"/>
      <c r="I178" s="14"/>
      <c r="J178" s="14"/>
      <c r="K178" s="14"/>
    </row>
    <row r="179" spans="2:11" x14ac:dyDescent="0.2">
      <c r="B179" s="27"/>
      <c r="C179" s="27"/>
      <c r="D179" s="27"/>
      <c r="E179" s="27"/>
      <c r="F179" s="27"/>
      <c r="G179" s="27"/>
      <c r="H179" s="27"/>
      <c r="I179" s="14"/>
      <c r="J179" s="14"/>
      <c r="K179" s="14"/>
    </row>
    <row r="180" spans="2:11" x14ac:dyDescent="0.2">
      <c r="B180" s="27"/>
      <c r="C180" s="27"/>
      <c r="D180" s="27"/>
      <c r="E180" s="27"/>
      <c r="F180" s="27"/>
      <c r="G180" s="27"/>
      <c r="H180" s="27"/>
      <c r="I180" s="14"/>
      <c r="J180" s="14"/>
      <c r="K180" s="14"/>
    </row>
  </sheetData>
  <mergeCells count="1">
    <mergeCell ref="A2:H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2" sqref="A2:D2"/>
    </sheetView>
  </sheetViews>
  <sheetFormatPr defaultRowHeight="12.75" x14ac:dyDescent="0.2"/>
  <cols>
    <col min="1" max="1" width="66" style="145" bestFit="1" customWidth="1"/>
    <col min="2" max="2" width="18" style="162" customWidth="1"/>
    <col min="3" max="3" width="17.42578125" style="162" customWidth="1"/>
    <col min="4" max="4" width="11.42578125" style="167" bestFit="1" customWidth="1"/>
    <col min="5" max="16384" width="9.140625" style="145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of Ukraine as of ") &amp; STRPRESENTDATE</f>
        <v>Державний та гарантований державою борг України за станом на 30.06.2019</v>
      </c>
      <c r="B2" s="3"/>
      <c r="C2" s="3"/>
      <c r="D2" s="3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3" spans="1:19" ht="18.75" x14ac:dyDescent="0.3">
      <c r="A3" s="1" t="str">
        <f>IF(REPORT_LANG="UKR","(за видами відсоткових ставок)","by interest rate types")</f>
        <v>(за видами відсоткових ставок)</v>
      </c>
      <c r="B3" s="1"/>
      <c r="C3" s="1"/>
      <c r="D3" s="1"/>
    </row>
    <row r="4" spans="1:19" x14ac:dyDescent="0.2">
      <c r="B4" s="150"/>
      <c r="C4" s="150"/>
      <c r="D4" s="155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s="178" customFormat="1" x14ac:dyDescent="0.2">
      <c r="B5" s="199"/>
      <c r="C5" s="199"/>
      <c r="D5" s="178" t="str">
        <f>VALVAL</f>
        <v>млрд. одиниць</v>
      </c>
    </row>
    <row r="6" spans="1:19" s="224" customFormat="1" x14ac:dyDescent="0.2">
      <c r="A6" s="105"/>
      <c r="B6" s="99" t="str">
        <f>IF(REPORT_LANG="UKR","дол.США","USD")</f>
        <v>дол.США</v>
      </c>
      <c r="C6" s="99" t="str">
        <f>IF(REPORT_LANG="UKR","грн.","UAH")</f>
        <v>грн.</v>
      </c>
      <c r="D6" s="259" t="s">
        <v>192</v>
      </c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</row>
    <row r="7" spans="1:19" s="112" customFormat="1" ht="15.75" x14ac:dyDescent="0.2">
      <c r="A7" s="243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188">
        <f t="shared" ref="B7:D7" si="0">SUM(B8:B19)</f>
        <v>80.347737992480006</v>
      </c>
      <c r="C7" s="188">
        <f t="shared" si="0"/>
        <v>2102.4096051445699</v>
      </c>
      <c r="D7" s="43">
        <f t="shared" si="0"/>
        <v>1</v>
      </c>
    </row>
    <row r="8" spans="1:19" s="221" customFormat="1" x14ac:dyDescent="0.2">
      <c r="A8" s="241" t="s">
        <v>164</v>
      </c>
      <c r="B8" s="70">
        <v>8.5398517994700001</v>
      </c>
      <c r="C8" s="70">
        <v>223.45702440772001</v>
      </c>
      <c r="D8" s="62">
        <v>0.10628600000000001</v>
      </c>
    </row>
    <row r="9" spans="1:19" s="221" customFormat="1" x14ac:dyDescent="0.2">
      <c r="A9" s="241" t="s">
        <v>183</v>
      </c>
      <c r="B9" s="70">
        <v>5.5480706120800001</v>
      </c>
      <c r="C9" s="70">
        <v>145.172935</v>
      </c>
      <c r="D9" s="62">
        <v>6.9051000000000001E-2</v>
      </c>
    </row>
    <row r="10" spans="1:19" s="221" customFormat="1" x14ac:dyDescent="0.2">
      <c r="A10" s="241" t="s">
        <v>117</v>
      </c>
      <c r="B10" s="70">
        <v>11.958651251999999</v>
      </c>
      <c r="C10" s="70">
        <v>312.91463686498003</v>
      </c>
      <c r="D10" s="62">
        <v>0.148836</v>
      </c>
    </row>
    <row r="11" spans="1:19" x14ac:dyDescent="0.2">
      <c r="A11" s="222" t="s">
        <v>158</v>
      </c>
      <c r="B11" s="106">
        <v>54.30116432893</v>
      </c>
      <c r="C11" s="106">
        <v>1420.86500887187</v>
      </c>
      <c r="D11" s="111">
        <v>0.67582699999999996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</row>
    <row r="12" spans="1:19" x14ac:dyDescent="0.2">
      <c r="B12" s="150"/>
      <c r="C12" s="150"/>
      <c r="D12" s="155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</row>
    <row r="13" spans="1:19" x14ac:dyDescent="0.2">
      <c r="B13" s="150"/>
      <c r="C13" s="150"/>
      <c r="D13" s="155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</row>
    <row r="14" spans="1:19" x14ac:dyDescent="0.2">
      <c r="B14" s="150"/>
      <c r="C14" s="150"/>
      <c r="D14" s="155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</row>
    <row r="15" spans="1:19" x14ac:dyDescent="0.2">
      <c r="B15" s="150"/>
      <c r="C15" s="150"/>
      <c r="D15" s="155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</row>
    <row r="16" spans="1:19" x14ac:dyDescent="0.2">
      <c r="B16" s="150"/>
      <c r="C16" s="150"/>
      <c r="D16" s="155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</row>
    <row r="17" spans="2:17" x14ac:dyDescent="0.2">
      <c r="B17" s="150"/>
      <c r="C17" s="150"/>
      <c r="D17" s="155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</row>
    <row r="18" spans="2:17" x14ac:dyDescent="0.2">
      <c r="B18" s="150"/>
      <c r="C18" s="150"/>
      <c r="D18" s="155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</row>
    <row r="19" spans="2:17" x14ac:dyDescent="0.2">
      <c r="B19" s="150"/>
      <c r="C19" s="150"/>
      <c r="D19" s="155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2:17" x14ac:dyDescent="0.2">
      <c r="B20" s="150"/>
      <c r="C20" s="150"/>
      <c r="D20" s="155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</row>
    <row r="21" spans="2:17" x14ac:dyDescent="0.2">
      <c r="B21" s="150"/>
      <c r="C21" s="150"/>
      <c r="D21" s="155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</row>
    <row r="22" spans="2:17" x14ac:dyDescent="0.2">
      <c r="B22" s="150"/>
      <c r="C22" s="150"/>
      <c r="D22" s="155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</row>
    <row r="23" spans="2:17" x14ac:dyDescent="0.2">
      <c r="B23" s="150"/>
      <c r="C23" s="150"/>
      <c r="D23" s="155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</row>
    <row r="24" spans="2:17" x14ac:dyDescent="0.2">
      <c r="B24" s="150"/>
      <c r="C24" s="150"/>
      <c r="D24" s="155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</row>
    <row r="25" spans="2:17" x14ac:dyDescent="0.2">
      <c r="B25" s="150"/>
      <c r="C25" s="150"/>
      <c r="D25" s="155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</row>
    <row r="26" spans="2:17" x14ac:dyDescent="0.2">
      <c r="B26" s="150"/>
      <c r="C26" s="150"/>
      <c r="D26" s="155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</row>
    <row r="27" spans="2:17" x14ac:dyDescent="0.2">
      <c r="B27" s="150"/>
      <c r="C27" s="150"/>
      <c r="D27" s="155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</row>
    <row r="28" spans="2:17" x14ac:dyDescent="0.2">
      <c r="B28" s="150"/>
      <c r="C28" s="150"/>
      <c r="D28" s="155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</row>
    <row r="29" spans="2:17" x14ac:dyDescent="0.2">
      <c r="B29" s="150"/>
      <c r="C29" s="150"/>
      <c r="D29" s="155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</row>
    <row r="30" spans="2:17" x14ac:dyDescent="0.2">
      <c r="B30" s="150"/>
      <c r="C30" s="150"/>
      <c r="D30" s="155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</row>
    <row r="31" spans="2:17" x14ac:dyDescent="0.2">
      <c r="B31" s="150"/>
      <c r="C31" s="150"/>
      <c r="D31" s="155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</row>
    <row r="32" spans="2:17" x14ac:dyDescent="0.2">
      <c r="B32" s="150"/>
      <c r="C32" s="150"/>
      <c r="D32" s="155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</row>
    <row r="33" spans="2:17" x14ac:dyDescent="0.2">
      <c r="B33" s="150"/>
      <c r="C33" s="150"/>
      <c r="D33" s="155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</row>
    <row r="34" spans="2:17" x14ac:dyDescent="0.2">
      <c r="B34" s="150"/>
      <c r="C34" s="150"/>
      <c r="D34" s="155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</row>
    <row r="35" spans="2:17" x14ac:dyDescent="0.2">
      <c r="B35" s="150"/>
      <c r="C35" s="150"/>
      <c r="D35" s="155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</row>
    <row r="36" spans="2:17" x14ac:dyDescent="0.2">
      <c r="B36" s="150"/>
      <c r="C36" s="150"/>
      <c r="D36" s="155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</row>
    <row r="37" spans="2:17" x14ac:dyDescent="0.2">
      <c r="B37" s="150"/>
      <c r="C37" s="150"/>
      <c r="D37" s="155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</row>
    <row r="38" spans="2:17" x14ac:dyDescent="0.2">
      <c r="B38" s="150"/>
      <c r="C38" s="150"/>
      <c r="D38" s="155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</row>
    <row r="39" spans="2:17" x14ac:dyDescent="0.2">
      <c r="B39" s="150"/>
      <c r="C39" s="150"/>
      <c r="D39" s="155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</row>
    <row r="40" spans="2:17" x14ac:dyDescent="0.2">
      <c r="B40" s="150"/>
      <c r="C40" s="150"/>
      <c r="D40" s="155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</row>
    <row r="41" spans="2:17" x14ac:dyDescent="0.2">
      <c r="B41" s="150"/>
      <c r="C41" s="150"/>
      <c r="D41" s="155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</row>
    <row r="42" spans="2:17" x14ac:dyDescent="0.2">
      <c r="B42" s="150"/>
      <c r="C42" s="150"/>
      <c r="D42" s="155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</row>
    <row r="43" spans="2:17" x14ac:dyDescent="0.2">
      <c r="B43" s="150"/>
      <c r="C43" s="150"/>
      <c r="D43" s="155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</row>
    <row r="44" spans="2:17" x14ac:dyDescent="0.2">
      <c r="B44" s="150"/>
      <c r="C44" s="150"/>
      <c r="D44" s="155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</row>
    <row r="45" spans="2:17" x14ac:dyDescent="0.2">
      <c r="B45" s="150"/>
      <c r="C45" s="150"/>
      <c r="D45" s="155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</row>
    <row r="46" spans="2:17" x14ac:dyDescent="0.2">
      <c r="B46" s="150"/>
      <c r="C46" s="150"/>
      <c r="D46" s="155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</row>
    <row r="47" spans="2:17" x14ac:dyDescent="0.2">
      <c r="B47" s="150"/>
      <c r="C47" s="150"/>
      <c r="D47" s="155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</row>
    <row r="48" spans="2:17" x14ac:dyDescent="0.2">
      <c r="B48" s="150"/>
      <c r="C48" s="150"/>
      <c r="D48" s="155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</row>
    <row r="49" spans="2:17" x14ac:dyDescent="0.2">
      <c r="B49" s="150"/>
      <c r="C49" s="150"/>
      <c r="D49" s="155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</row>
    <row r="50" spans="2:17" x14ac:dyDescent="0.2">
      <c r="B50" s="150"/>
      <c r="C50" s="150"/>
      <c r="D50" s="155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</row>
    <row r="51" spans="2:17" x14ac:dyDescent="0.2">
      <c r="B51" s="150"/>
      <c r="C51" s="150"/>
      <c r="D51" s="155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</row>
    <row r="52" spans="2:17" x14ac:dyDescent="0.2">
      <c r="B52" s="150"/>
      <c r="C52" s="150"/>
      <c r="D52" s="155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</row>
    <row r="53" spans="2:17" x14ac:dyDescent="0.2">
      <c r="B53" s="150"/>
      <c r="C53" s="150"/>
      <c r="D53" s="155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2:17" x14ac:dyDescent="0.2">
      <c r="B54" s="150"/>
      <c r="C54" s="150"/>
      <c r="D54" s="155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</row>
    <row r="55" spans="2:17" x14ac:dyDescent="0.2">
      <c r="B55" s="150"/>
      <c r="C55" s="150"/>
      <c r="D55" s="155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</row>
    <row r="56" spans="2:17" x14ac:dyDescent="0.2">
      <c r="B56" s="150"/>
      <c r="C56" s="150"/>
      <c r="D56" s="155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</row>
    <row r="57" spans="2:17" x14ac:dyDescent="0.2">
      <c r="B57" s="150"/>
      <c r="C57" s="150"/>
      <c r="D57" s="155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</row>
    <row r="58" spans="2:17" x14ac:dyDescent="0.2">
      <c r="B58" s="150"/>
      <c r="C58" s="150"/>
      <c r="D58" s="155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</row>
    <row r="59" spans="2:17" x14ac:dyDescent="0.2">
      <c r="B59" s="150"/>
      <c r="C59" s="150"/>
      <c r="D59" s="155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</row>
    <row r="60" spans="2:17" x14ac:dyDescent="0.2">
      <c r="B60" s="150"/>
      <c r="C60" s="150"/>
      <c r="D60" s="155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</row>
    <row r="61" spans="2:17" x14ac:dyDescent="0.2">
      <c r="B61" s="150"/>
      <c r="C61" s="150"/>
      <c r="D61" s="155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</row>
    <row r="62" spans="2:17" x14ac:dyDescent="0.2">
      <c r="B62" s="150"/>
      <c r="C62" s="150"/>
      <c r="D62" s="155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</row>
    <row r="63" spans="2:17" x14ac:dyDescent="0.2">
      <c r="B63" s="150"/>
      <c r="C63" s="150"/>
      <c r="D63" s="155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</row>
    <row r="64" spans="2:17" x14ac:dyDescent="0.2">
      <c r="B64" s="150"/>
      <c r="C64" s="150"/>
      <c r="D64" s="155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</row>
    <row r="65" spans="2:17" x14ac:dyDescent="0.2">
      <c r="B65" s="150"/>
      <c r="C65" s="150"/>
      <c r="D65" s="155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</row>
    <row r="66" spans="2:17" x14ac:dyDescent="0.2">
      <c r="B66" s="150"/>
      <c r="C66" s="150"/>
      <c r="D66" s="155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</row>
    <row r="67" spans="2:17" x14ac:dyDescent="0.2">
      <c r="B67" s="150"/>
      <c r="C67" s="150"/>
      <c r="D67" s="155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</row>
    <row r="68" spans="2:17" x14ac:dyDescent="0.2">
      <c r="B68" s="150"/>
      <c r="C68" s="150"/>
      <c r="D68" s="155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</row>
    <row r="69" spans="2:17" x14ac:dyDescent="0.2">
      <c r="B69" s="150"/>
      <c r="C69" s="150"/>
      <c r="D69" s="155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</row>
    <row r="70" spans="2:17" x14ac:dyDescent="0.2">
      <c r="B70" s="150"/>
      <c r="C70" s="150"/>
      <c r="D70" s="155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</row>
    <row r="71" spans="2:17" x14ac:dyDescent="0.2">
      <c r="B71" s="150"/>
      <c r="C71" s="150"/>
      <c r="D71" s="155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</row>
    <row r="72" spans="2:17" x14ac:dyDescent="0.2">
      <c r="B72" s="150"/>
      <c r="C72" s="150"/>
      <c r="D72" s="155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</row>
    <row r="73" spans="2:17" x14ac:dyDescent="0.2">
      <c r="B73" s="150"/>
      <c r="C73" s="150"/>
      <c r="D73" s="155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</row>
    <row r="74" spans="2:17" x14ac:dyDescent="0.2">
      <c r="B74" s="150"/>
      <c r="C74" s="150"/>
      <c r="D74" s="155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</row>
    <row r="75" spans="2:17" x14ac:dyDescent="0.2">
      <c r="B75" s="150"/>
      <c r="C75" s="150"/>
      <c r="D75" s="155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</row>
    <row r="76" spans="2:17" x14ac:dyDescent="0.2">
      <c r="B76" s="150"/>
      <c r="C76" s="150"/>
      <c r="D76" s="155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</row>
    <row r="77" spans="2:17" x14ac:dyDescent="0.2">
      <c r="B77" s="150"/>
      <c r="C77" s="150"/>
      <c r="D77" s="155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</row>
    <row r="78" spans="2:17" x14ac:dyDescent="0.2">
      <c r="B78" s="150"/>
      <c r="C78" s="150"/>
      <c r="D78" s="155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</row>
    <row r="79" spans="2:17" x14ac:dyDescent="0.2">
      <c r="B79" s="150"/>
      <c r="C79" s="150"/>
      <c r="D79" s="155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</row>
    <row r="80" spans="2:17" x14ac:dyDescent="0.2">
      <c r="B80" s="150"/>
      <c r="C80" s="150"/>
      <c r="D80" s="155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</row>
    <row r="81" spans="2:17" x14ac:dyDescent="0.2">
      <c r="B81" s="150"/>
      <c r="C81" s="150"/>
      <c r="D81" s="155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</row>
    <row r="82" spans="2:17" x14ac:dyDescent="0.2">
      <c r="B82" s="150"/>
      <c r="C82" s="150"/>
      <c r="D82" s="155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</row>
    <row r="83" spans="2:17" x14ac:dyDescent="0.2">
      <c r="B83" s="150"/>
      <c r="C83" s="150"/>
      <c r="D83" s="155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</row>
    <row r="84" spans="2:17" x14ac:dyDescent="0.2">
      <c r="B84" s="150"/>
      <c r="C84" s="150"/>
      <c r="D84" s="155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</row>
    <row r="85" spans="2:17" x14ac:dyDescent="0.2">
      <c r="B85" s="150"/>
      <c r="C85" s="150"/>
      <c r="D85" s="155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</row>
    <row r="86" spans="2:17" x14ac:dyDescent="0.2">
      <c r="B86" s="150"/>
      <c r="C86" s="150"/>
      <c r="D86" s="155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</row>
    <row r="87" spans="2:17" x14ac:dyDescent="0.2">
      <c r="B87" s="150"/>
      <c r="C87" s="150"/>
      <c r="D87" s="155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</row>
    <row r="88" spans="2:17" x14ac:dyDescent="0.2">
      <c r="B88" s="150"/>
      <c r="C88" s="150"/>
      <c r="D88" s="155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</row>
    <row r="89" spans="2:17" x14ac:dyDescent="0.2">
      <c r="B89" s="150"/>
      <c r="C89" s="150"/>
      <c r="D89" s="155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</row>
    <row r="90" spans="2:17" x14ac:dyDescent="0.2">
      <c r="B90" s="150"/>
      <c r="C90" s="150"/>
      <c r="D90" s="155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</row>
    <row r="91" spans="2:17" x14ac:dyDescent="0.2">
      <c r="B91" s="150"/>
      <c r="C91" s="150"/>
      <c r="D91" s="155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</row>
    <row r="92" spans="2:17" x14ac:dyDescent="0.2">
      <c r="B92" s="150"/>
      <c r="C92" s="150"/>
      <c r="D92" s="155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</row>
    <row r="93" spans="2:17" x14ac:dyDescent="0.2">
      <c r="B93" s="150"/>
      <c r="C93" s="150"/>
      <c r="D93" s="155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</row>
    <row r="94" spans="2:17" x14ac:dyDescent="0.2">
      <c r="B94" s="150"/>
      <c r="C94" s="150"/>
      <c r="D94" s="155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</row>
    <row r="95" spans="2:17" x14ac:dyDescent="0.2">
      <c r="B95" s="150"/>
      <c r="C95" s="150"/>
      <c r="D95" s="155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</row>
    <row r="96" spans="2:17" x14ac:dyDescent="0.2">
      <c r="B96" s="150"/>
      <c r="C96" s="150"/>
      <c r="D96" s="155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</row>
    <row r="97" spans="2:17" x14ac:dyDescent="0.2">
      <c r="B97" s="150"/>
      <c r="C97" s="150"/>
      <c r="D97" s="155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</row>
    <row r="98" spans="2:17" x14ac:dyDescent="0.2">
      <c r="B98" s="150"/>
      <c r="C98" s="150"/>
      <c r="D98" s="155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</row>
    <row r="99" spans="2:17" x14ac:dyDescent="0.2">
      <c r="B99" s="150"/>
      <c r="C99" s="150"/>
      <c r="D99" s="155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</row>
    <row r="100" spans="2:17" x14ac:dyDescent="0.2">
      <c r="B100" s="150"/>
      <c r="C100" s="150"/>
      <c r="D100" s="155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</row>
    <row r="101" spans="2:17" x14ac:dyDescent="0.2">
      <c r="B101" s="150"/>
      <c r="C101" s="150"/>
      <c r="D101" s="155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</row>
    <row r="102" spans="2:17" x14ac:dyDescent="0.2">
      <c r="B102" s="150"/>
      <c r="C102" s="150"/>
      <c r="D102" s="155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</row>
    <row r="103" spans="2:17" x14ac:dyDescent="0.2">
      <c r="B103" s="150"/>
      <c r="C103" s="150"/>
      <c r="D103" s="155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</row>
    <row r="104" spans="2:17" x14ac:dyDescent="0.2">
      <c r="B104" s="150"/>
      <c r="C104" s="150"/>
      <c r="D104" s="155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</row>
    <row r="105" spans="2:17" x14ac:dyDescent="0.2">
      <c r="B105" s="150"/>
      <c r="C105" s="150"/>
      <c r="D105" s="155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</row>
    <row r="106" spans="2:17" x14ac:dyDescent="0.2">
      <c r="B106" s="150"/>
      <c r="C106" s="150"/>
      <c r="D106" s="155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</row>
    <row r="107" spans="2:17" x14ac:dyDescent="0.2">
      <c r="B107" s="150"/>
      <c r="C107" s="150"/>
      <c r="D107" s="155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</row>
    <row r="108" spans="2:17" x14ac:dyDescent="0.2">
      <c r="B108" s="150"/>
      <c r="C108" s="150"/>
      <c r="D108" s="155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</row>
    <row r="109" spans="2:17" x14ac:dyDescent="0.2">
      <c r="B109" s="150"/>
      <c r="C109" s="150"/>
      <c r="D109" s="155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</row>
    <row r="110" spans="2:17" x14ac:dyDescent="0.2">
      <c r="B110" s="150"/>
      <c r="C110" s="150"/>
      <c r="D110" s="155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</row>
    <row r="111" spans="2:17" x14ac:dyDescent="0.2">
      <c r="B111" s="150"/>
      <c r="C111" s="150"/>
      <c r="D111" s="155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</row>
    <row r="112" spans="2:17" x14ac:dyDescent="0.2">
      <c r="B112" s="150"/>
      <c r="C112" s="150"/>
      <c r="D112" s="155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</row>
    <row r="113" spans="2:17" x14ac:dyDescent="0.2">
      <c r="B113" s="150"/>
      <c r="C113" s="150"/>
      <c r="D113" s="155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</row>
    <row r="114" spans="2:17" x14ac:dyDescent="0.2">
      <c r="B114" s="150"/>
      <c r="C114" s="150"/>
      <c r="D114" s="155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</row>
    <row r="115" spans="2:17" x14ac:dyDescent="0.2">
      <c r="B115" s="150"/>
      <c r="C115" s="150"/>
      <c r="D115" s="155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</row>
    <row r="116" spans="2:17" x14ac:dyDescent="0.2">
      <c r="B116" s="150"/>
      <c r="C116" s="150"/>
      <c r="D116" s="155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</row>
    <row r="117" spans="2:17" x14ac:dyDescent="0.2">
      <c r="B117" s="150"/>
      <c r="C117" s="150"/>
      <c r="D117" s="155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</row>
    <row r="118" spans="2:17" x14ac:dyDescent="0.2">
      <c r="B118" s="150"/>
      <c r="C118" s="150"/>
      <c r="D118" s="155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</row>
    <row r="119" spans="2:17" x14ac:dyDescent="0.2">
      <c r="B119" s="150"/>
      <c r="C119" s="150"/>
      <c r="D119" s="155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</row>
    <row r="120" spans="2:17" x14ac:dyDescent="0.2">
      <c r="B120" s="150"/>
      <c r="C120" s="150"/>
      <c r="D120" s="155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</row>
    <row r="121" spans="2:17" x14ac:dyDescent="0.2">
      <c r="B121" s="150"/>
      <c r="C121" s="150"/>
      <c r="D121" s="155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</row>
    <row r="122" spans="2:17" x14ac:dyDescent="0.2">
      <c r="B122" s="150"/>
      <c r="C122" s="150"/>
      <c r="D122" s="155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</row>
    <row r="123" spans="2:17" x14ac:dyDescent="0.2">
      <c r="B123" s="150"/>
      <c r="C123" s="150"/>
      <c r="D123" s="155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</row>
    <row r="124" spans="2:17" x14ac:dyDescent="0.2">
      <c r="B124" s="150"/>
      <c r="C124" s="150"/>
      <c r="D124" s="155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</row>
    <row r="125" spans="2:17" x14ac:dyDescent="0.2">
      <c r="B125" s="150"/>
      <c r="C125" s="150"/>
      <c r="D125" s="155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</row>
    <row r="126" spans="2:17" x14ac:dyDescent="0.2">
      <c r="B126" s="150"/>
      <c r="C126" s="150"/>
      <c r="D126" s="155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</row>
    <row r="127" spans="2:17" x14ac:dyDescent="0.2">
      <c r="B127" s="150"/>
      <c r="C127" s="150"/>
      <c r="D127" s="155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</row>
    <row r="128" spans="2:17" x14ac:dyDescent="0.2">
      <c r="B128" s="150"/>
      <c r="C128" s="150"/>
      <c r="D128" s="155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</row>
    <row r="129" spans="2:17" x14ac:dyDescent="0.2">
      <c r="B129" s="150"/>
      <c r="C129" s="150"/>
      <c r="D129" s="155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</row>
    <row r="130" spans="2:17" x14ac:dyDescent="0.2">
      <c r="B130" s="150"/>
      <c r="C130" s="150"/>
      <c r="D130" s="155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</row>
    <row r="131" spans="2:17" x14ac:dyDescent="0.2">
      <c r="B131" s="150"/>
      <c r="C131" s="150"/>
      <c r="D131" s="155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</row>
    <row r="132" spans="2:17" x14ac:dyDescent="0.2">
      <c r="B132" s="150"/>
      <c r="C132" s="150"/>
      <c r="D132" s="155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</row>
    <row r="133" spans="2:17" x14ac:dyDescent="0.2">
      <c r="B133" s="150"/>
      <c r="C133" s="150"/>
      <c r="D133" s="155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</row>
    <row r="134" spans="2:17" x14ac:dyDescent="0.2">
      <c r="B134" s="150"/>
      <c r="C134" s="150"/>
      <c r="D134" s="155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</row>
    <row r="135" spans="2:17" x14ac:dyDescent="0.2">
      <c r="B135" s="150"/>
      <c r="C135" s="150"/>
      <c r="D135" s="155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</row>
    <row r="136" spans="2:17" x14ac:dyDescent="0.2">
      <c r="B136" s="150"/>
      <c r="C136" s="150"/>
      <c r="D136" s="155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</row>
    <row r="137" spans="2:17" x14ac:dyDescent="0.2">
      <c r="B137" s="150"/>
      <c r="C137" s="150"/>
      <c r="D137" s="155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</row>
    <row r="138" spans="2:17" x14ac:dyDescent="0.2">
      <c r="B138" s="150"/>
      <c r="C138" s="150"/>
      <c r="D138" s="155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</row>
    <row r="139" spans="2:17" x14ac:dyDescent="0.2">
      <c r="B139" s="150"/>
      <c r="C139" s="150"/>
      <c r="D139" s="155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</row>
    <row r="140" spans="2:17" x14ac:dyDescent="0.2">
      <c r="B140" s="150"/>
      <c r="C140" s="150"/>
      <c r="D140" s="155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</row>
    <row r="141" spans="2:17" x14ac:dyDescent="0.2">
      <c r="B141" s="150"/>
      <c r="C141" s="150"/>
      <c r="D141" s="155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</row>
    <row r="142" spans="2:17" x14ac:dyDescent="0.2">
      <c r="B142" s="150"/>
      <c r="C142" s="150"/>
      <c r="D142" s="155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</row>
    <row r="143" spans="2:17" x14ac:dyDescent="0.2">
      <c r="B143" s="150"/>
      <c r="C143" s="150"/>
      <c r="D143" s="155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</row>
    <row r="144" spans="2:17" x14ac:dyDescent="0.2">
      <c r="B144" s="150"/>
      <c r="C144" s="150"/>
      <c r="D144" s="155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</row>
    <row r="145" spans="2:17" x14ac:dyDescent="0.2">
      <c r="B145" s="150"/>
      <c r="C145" s="150"/>
      <c r="D145" s="155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</row>
    <row r="146" spans="2:17" x14ac:dyDescent="0.2">
      <c r="B146" s="150"/>
      <c r="C146" s="150"/>
      <c r="D146" s="155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</row>
    <row r="147" spans="2:17" x14ac:dyDescent="0.2">
      <c r="B147" s="150"/>
      <c r="C147" s="150"/>
      <c r="D147" s="155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</row>
    <row r="148" spans="2:17" x14ac:dyDescent="0.2">
      <c r="B148" s="150"/>
      <c r="C148" s="150"/>
      <c r="D148" s="155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</row>
    <row r="149" spans="2:17" x14ac:dyDescent="0.2">
      <c r="B149" s="150"/>
      <c r="C149" s="150"/>
      <c r="D149" s="155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</row>
    <row r="150" spans="2:17" x14ac:dyDescent="0.2">
      <c r="B150" s="150"/>
      <c r="C150" s="150"/>
      <c r="D150" s="155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</row>
    <row r="151" spans="2:17" x14ac:dyDescent="0.2">
      <c r="B151" s="150"/>
      <c r="C151" s="150"/>
      <c r="D151" s="155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</row>
    <row r="152" spans="2:17" x14ac:dyDescent="0.2">
      <c r="B152" s="150"/>
      <c r="C152" s="150"/>
      <c r="D152" s="155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</row>
    <row r="153" spans="2:17" x14ac:dyDescent="0.2">
      <c r="B153" s="150"/>
      <c r="C153" s="150"/>
      <c r="D153" s="155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</row>
    <row r="154" spans="2:17" x14ac:dyDescent="0.2">
      <c r="B154" s="150"/>
      <c r="C154" s="150"/>
      <c r="D154" s="155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</row>
    <row r="155" spans="2:17" x14ac:dyDescent="0.2">
      <c r="B155" s="150"/>
      <c r="C155" s="150"/>
      <c r="D155" s="155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</row>
    <row r="156" spans="2:17" x14ac:dyDescent="0.2">
      <c r="B156" s="150"/>
      <c r="C156" s="150"/>
      <c r="D156" s="155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</row>
    <row r="157" spans="2:17" x14ac:dyDescent="0.2">
      <c r="B157" s="150"/>
      <c r="C157" s="150"/>
      <c r="D157" s="155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</row>
    <row r="158" spans="2:17" x14ac:dyDescent="0.2">
      <c r="B158" s="150"/>
      <c r="C158" s="150"/>
      <c r="D158" s="155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</row>
    <row r="159" spans="2:17" x14ac:dyDescent="0.2">
      <c r="B159" s="150"/>
      <c r="C159" s="150"/>
      <c r="D159" s="155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</row>
    <row r="160" spans="2:17" x14ac:dyDescent="0.2">
      <c r="B160" s="150"/>
      <c r="C160" s="150"/>
      <c r="D160" s="155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</row>
    <row r="161" spans="2:17" x14ac:dyDescent="0.2">
      <c r="B161" s="150"/>
      <c r="C161" s="150"/>
      <c r="D161" s="155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</row>
    <row r="162" spans="2:17" x14ac:dyDescent="0.2">
      <c r="B162" s="150"/>
      <c r="C162" s="150"/>
      <c r="D162" s="155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</row>
    <row r="163" spans="2:17" x14ac:dyDescent="0.2">
      <c r="B163" s="150"/>
      <c r="C163" s="150"/>
      <c r="D163" s="155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</row>
    <row r="164" spans="2:17" x14ac:dyDescent="0.2">
      <c r="B164" s="150"/>
      <c r="C164" s="150"/>
      <c r="D164" s="155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</row>
    <row r="165" spans="2:17" x14ac:dyDescent="0.2">
      <c r="B165" s="150"/>
      <c r="C165" s="150"/>
      <c r="D165" s="155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</row>
    <row r="166" spans="2:17" x14ac:dyDescent="0.2">
      <c r="B166" s="150"/>
      <c r="C166" s="150"/>
      <c r="D166" s="155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</row>
    <row r="167" spans="2:17" x14ac:dyDescent="0.2">
      <c r="B167" s="150"/>
      <c r="C167" s="150"/>
      <c r="D167" s="155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</row>
    <row r="168" spans="2:17" x14ac:dyDescent="0.2">
      <c r="B168" s="150"/>
      <c r="C168" s="150"/>
      <c r="D168" s="155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</row>
    <row r="169" spans="2:17" x14ac:dyDescent="0.2">
      <c r="B169" s="150"/>
      <c r="C169" s="150"/>
      <c r="D169" s="155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</row>
    <row r="170" spans="2:17" x14ac:dyDescent="0.2">
      <c r="B170" s="150"/>
      <c r="C170" s="150"/>
      <c r="D170" s="155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</row>
    <row r="171" spans="2:17" x14ac:dyDescent="0.2">
      <c r="B171" s="150"/>
      <c r="C171" s="150"/>
      <c r="D171" s="155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</row>
    <row r="172" spans="2:17" x14ac:dyDescent="0.2">
      <c r="B172" s="150"/>
      <c r="C172" s="150"/>
      <c r="D172" s="155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</row>
    <row r="173" spans="2:17" x14ac:dyDescent="0.2">
      <c r="B173" s="150"/>
      <c r="C173" s="150"/>
      <c r="D173" s="155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</row>
    <row r="174" spans="2:17" x14ac:dyDescent="0.2">
      <c r="B174" s="150"/>
      <c r="C174" s="150"/>
      <c r="D174" s="155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</row>
    <row r="175" spans="2:17" x14ac:dyDescent="0.2">
      <c r="B175" s="150"/>
      <c r="C175" s="150"/>
      <c r="D175" s="155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</row>
    <row r="176" spans="2:17" x14ac:dyDescent="0.2">
      <c r="B176" s="150"/>
      <c r="C176" s="150"/>
      <c r="D176" s="155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</row>
    <row r="177" spans="2:17" x14ac:dyDescent="0.2">
      <c r="B177" s="150"/>
      <c r="C177" s="150"/>
      <c r="D177" s="155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</row>
    <row r="178" spans="2:17" x14ac:dyDescent="0.2">
      <c r="B178" s="150"/>
      <c r="C178" s="150"/>
      <c r="D178" s="155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</row>
    <row r="179" spans="2:17" x14ac:dyDescent="0.2">
      <c r="B179" s="150"/>
      <c r="C179" s="150"/>
      <c r="D179" s="155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</row>
    <row r="180" spans="2:17" x14ac:dyDescent="0.2">
      <c r="B180" s="150"/>
      <c r="C180" s="150"/>
      <c r="D180" s="155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</row>
    <row r="181" spans="2:17" x14ac:dyDescent="0.2">
      <c r="B181" s="150"/>
      <c r="C181" s="150"/>
      <c r="D181" s="155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</row>
    <row r="182" spans="2:17" x14ac:dyDescent="0.2">
      <c r="B182" s="150"/>
      <c r="C182" s="150"/>
      <c r="D182" s="155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</row>
    <row r="183" spans="2:17" x14ac:dyDescent="0.2">
      <c r="B183" s="150"/>
      <c r="C183" s="150"/>
      <c r="D183" s="155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</row>
    <row r="184" spans="2:17" x14ac:dyDescent="0.2">
      <c r="B184" s="150"/>
      <c r="C184" s="150"/>
      <c r="D184" s="155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</row>
    <row r="185" spans="2:17" x14ac:dyDescent="0.2">
      <c r="B185" s="150"/>
      <c r="C185" s="150"/>
      <c r="D185" s="155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</row>
    <row r="186" spans="2:17" x14ac:dyDescent="0.2">
      <c r="B186" s="150"/>
      <c r="C186" s="150"/>
      <c r="D186" s="155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</row>
    <row r="187" spans="2:17" x14ac:dyDescent="0.2">
      <c r="B187" s="150"/>
      <c r="C187" s="150"/>
      <c r="D187" s="155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</row>
    <row r="188" spans="2:17" x14ac:dyDescent="0.2">
      <c r="B188" s="150"/>
      <c r="C188" s="150"/>
      <c r="D188" s="155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</row>
    <row r="189" spans="2:17" x14ac:dyDescent="0.2">
      <c r="B189" s="150"/>
      <c r="C189" s="150"/>
      <c r="D189" s="155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</row>
    <row r="190" spans="2:17" x14ac:dyDescent="0.2">
      <c r="B190" s="150"/>
      <c r="C190" s="150"/>
      <c r="D190" s="155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</row>
    <row r="191" spans="2:17" x14ac:dyDescent="0.2">
      <c r="B191" s="150"/>
      <c r="C191" s="150"/>
      <c r="D191" s="155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</row>
    <row r="192" spans="2:17" x14ac:dyDescent="0.2">
      <c r="B192" s="150"/>
      <c r="C192" s="150"/>
      <c r="D192" s="155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</row>
    <row r="193" spans="2:17" x14ac:dyDescent="0.2">
      <c r="B193" s="150"/>
      <c r="C193" s="150"/>
      <c r="D193" s="155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</row>
    <row r="194" spans="2:17" x14ac:dyDescent="0.2">
      <c r="B194" s="150"/>
      <c r="C194" s="150"/>
      <c r="D194" s="155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</row>
    <row r="195" spans="2:17" x14ac:dyDescent="0.2">
      <c r="B195" s="150"/>
      <c r="C195" s="150"/>
      <c r="D195" s="155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</row>
    <row r="196" spans="2:17" x14ac:dyDescent="0.2">
      <c r="B196" s="150"/>
      <c r="C196" s="150"/>
      <c r="D196" s="155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</row>
    <row r="197" spans="2:17" x14ac:dyDescent="0.2">
      <c r="B197" s="150"/>
      <c r="C197" s="150"/>
      <c r="D197" s="155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</row>
    <row r="198" spans="2:17" x14ac:dyDescent="0.2">
      <c r="B198" s="150"/>
      <c r="C198" s="150"/>
      <c r="D198" s="155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</row>
    <row r="199" spans="2:17" x14ac:dyDescent="0.2">
      <c r="B199" s="150"/>
      <c r="C199" s="150"/>
      <c r="D199" s="155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</row>
    <row r="200" spans="2:17" x14ac:dyDescent="0.2">
      <c r="B200" s="150"/>
      <c r="C200" s="150"/>
      <c r="D200" s="155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</row>
    <row r="201" spans="2:17" x14ac:dyDescent="0.2">
      <c r="B201" s="150"/>
      <c r="C201" s="150"/>
      <c r="D201" s="155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</row>
    <row r="202" spans="2:17" x14ac:dyDescent="0.2">
      <c r="B202" s="150"/>
      <c r="C202" s="150"/>
      <c r="D202" s="155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</row>
    <row r="203" spans="2:17" x14ac:dyDescent="0.2">
      <c r="B203" s="150"/>
      <c r="C203" s="150"/>
      <c r="D203" s="155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</row>
    <row r="204" spans="2:17" x14ac:dyDescent="0.2">
      <c r="B204" s="150"/>
      <c r="C204" s="150"/>
      <c r="D204" s="155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</row>
    <row r="205" spans="2:17" x14ac:dyDescent="0.2">
      <c r="B205" s="150"/>
      <c r="C205" s="150"/>
      <c r="D205" s="155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</row>
    <row r="206" spans="2:17" x14ac:dyDescent="0.2">
      <c r="B206" s="150"/>
      <c r="C206" s="150"/>
      <c r="D206" s="155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</row>
    <row r="207" spans="2:17" x14ac:dyDescent="0.2">
      <c r="B207" s="150"/>
      <c r="C207" s="150"/>
      <c r="D207" s="155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</row>
    <row r="208" spans="2:17" x14ac:dyDescent="0.2">
      <c r="B208" s="150"/>
      <c r="C208" s="150"/>
      <c r="D208" s="155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</row>
    <row r="209" spans="2:17" x14ac:dyDescent="0.2">
      <c r="B209" s="150"/>
      <c r="C209" s="150"/>
      <c r="D209" s="155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</row>
    <row r="210" spans="2:17" x14ac:dyDescent="0.2">
      <c r="B210" s="150"/>
      <c r="C210" s="150"/>
      <c r="D210" s="155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</row>
    <row r="211" spans="2:17" x14ac:dyDescent="0.2">
      <c r="B211" s="150"/>
      <c r="C211" s="150"/>
      <c r="D211" s="155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</row>
    <row r="212" spans="2:17" x14ac:dyDescent="0.2">
      <c r="B212" s="150"/>
      <c r="C212" s="150"/>
      <c r="D212" s="155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</row>
    <row r="213" spans="2:17" x14ac:dyDescent="0.2">
      <c r="B213" s="150"/>
      <c r="C213" s="150"/>
      <c r="D213" s="155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</row>
    <row r="214" spans="2:17" x14ac:dyDescent="0.2">
      <c r="B214" s="150"/>
      <c r="C214" s="150"/>
      <c r="D214" s="155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</row>
    <row r="215" spans="2:17" x14ac:dyDescent="0.2">
      <c r="B215" s="150"/>
      <c r="C215" s="150"/>
      <c r="D215" s="155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</row>
    <row r="216" spans="2:17" x14ac:dyDescent="0.2">
      <c r="B216" s="150"/>
      <c r="C216" s="150"/>
      <c r="D216" s="155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</row>
    <row r="217" spans="2:17" x14ac:dyDescent="0.2">
      <c r="B217" s="150"/>
      <c r="C217" s="150"/>
      <c r="D217" s="155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</row>
    <row r="218" spans="2:17" x14ac:dyDescent="0.2">
      <c r="B218" s="150"/>
      <c r="C218" s="150"/>
      <c r="D218" s="155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</row>
    <row r="219" spans="2:17" x14ac:dyDescent="0.2">
      <c r="B219" s="150"/>
      <c r="C219" s="150"/>
      <c r="D219" s="155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</row>
    <row r="220" spans="2:17" x14ac:dyDescent="0.2">
      <c r="B220" s="150"/>
      <c r="C220" s="150"/>
      <c r="D220" s="155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</row>
    <row r="221" spans="2:17" x14ac:dyDescent="0.2">
      <c r="B221" s="150"/>
      <c r="C221" s="150"/>
      <c r="D221" s="155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</row>
    <row r="222" spans="2:17" x14ac:dyDescent="0.2">
      <c r="B222" s="150"/>
      <c r="C222" s="150"/>
      <c r="D222" s="155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</row>
    <row r="223" spans="2:17" x14ac:dyDescent="0.2">
      <c r="B223" s="150"/>
      <c r="C223" s="150"/>
      <c r="D223" s="155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</row>
    <row r="224" spans="2:17" x14ac:dyDescent="0.2">
      <c r="B224" s="150"/>
      <c r="C224" s="150"/>
      <c r="D224" s="155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</row>
    <row r="225" spans="2:17" x14ac:dyDescent="0.2">
      <c r="B225" s="150"/>
      <c r="C225" s="150"/>
      <c r="D225" s="155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</row>
    <row r="226" spans="2:17" x14ac:dyDescent="0.2">
      <c r="B226" s="150"/>
      <c r="C226" s="150"/>
      <c r="D226" s="155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</row>
    <row r="227" spans="2:17" x14ac:dyDescent="0.2">
      <c r="B227" s="150"/>
      <c r="C227" s="150"/>
      <c r="D227" s="155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</row>
    <row r="228" spans="2:17" x14ac:dyDescent="0.2">
      <c r="B228" s="150"/>
      <c r="C228" s="150"/>
      <c r="D228" s="155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</row>
    <row r="229" spans="2:17" x14ac:dyDescent="0.2">
      <c r="B229" s="150"/>
      <c r="C229" s="150"/>
      <c r="D229" s="155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</row>
    <row r="230" spans="2:17" x14ac:dyDescent="0.2">
      <c r="B230" s="150"/>
      <c r="C230" s="150"/>
      <c r="D230" s="155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</row>
    <row r="231" spans="2:17" x14ac:dyDescent="0.2">
      <c r="B231" s="150"/>
      <c r="C231" s="150"/>
      <c r="D231" s="155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</row>
    <row r="232" spans="2:17" x14ac:dyDescent="0.2">
      <c r="B232" s="150"/>
      <c r="C232" s="150"/>
      <c r="D232" s="155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</row>
    <row r="233" spans="2:17" x14ac:dyDescent="0.2">
      <c r="B233" s="150"/>
      <c r="C233" s="150"/>
      <c r="D233" s="155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</row>
    <row r="234" spans="2:17" x14ac:dyDescent="0.2">
      <c r="B234" s="150"/>
      <c r="C234" s="150"/>
      <c r="D234" s="155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</row>
    <row r="235" spans="2:17" x14ac:dyDescent="0.2">
      <c r="B235" s="150"/>
      <c r="C235" s="150"/>
      <c r="D235" s="155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</row>
    <row r="236" spans="2:17" x14ac:dyDescent="0.2">
      <c r="B236" s="150"/>
      <c r="C236" s="150"/>
      <c r="D236" s="155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</row>
    <row r="237" spans="2:17" x14ac:dyDescent="0.2">
      <c r="B237" s="150"/>
      <c r="C237" s="150"/>
      <c r="D237" s="155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</row>
    <row r="238" spans="2:17" x14ac:dyDescent="0.2">
      <c r="B238" s="150"/>
      <c r="C238" s="150"/>
      <c r="D238" s="155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</row>
    <row r="239" spans="2:17" x14ac:dyDescent="0.2">
      <c r="B239" s="150"/>
      <c r="C239" s="150"/>
      <c r="D239" s="155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</row>
    <row r="240" spans="2:17" x14ac:dyDescent="0.2">
      <c r="B240" s="150"/>
      <c r="C240" s="150"/>
      <c r="D240" s="155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</row>
    <row r="241" spans="2:17" x14ac:dyDescent="0.2">
      <c r="B241" s="150"/>
      <c r="C241" s="150"/>
      <c r="D241" s="155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</row>
    <row r="242" spans="2:17" x14ac:dyDescent="0.2">
      <c r="B242" s="150"/>
      <c r="C242" s="150"/>
      <c r="D242" s="155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</row>
    <row r="243" spans="2:17" x14ac:dyDescent="0.2">
      <c r="B243" s="150"/>
      <c r="C243" s="150"/>
      <c r="D243" s="155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</row>
    <row r="244" spans="2:17" x14ac:dyDescent="0.2">
      <c r="B244" s="150"/>
      <c r="C244" s="150"/>
      <c r="D244" s="155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</row>
    <row r="245" spans="2:17" x14ac:dyDescent="0.2">
      <c r="B245" s="150"/>
      <c r="C245" s="150"/>
      <c r="D245" s="155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C33" sqref="C33"/>
    </sheetView>
  </sheetViews>
  <sheetFormatPr defaultRowHeight="12.75" outlineLevelRow="1" x14ac:dyDescent="0.2"/>
  <cols>
    <col min="1" max="1" width="66" style="145" bestFit="1" customWidth="1"/>
    <col min="2" max="2" width="17.7109375" style="162" customWidth="1"/>
    <col min="3" max="3" width="17.85546875" style="162" customWidth="1"/>
    <col min="4" max="4" width="11.42578125" style="167" bestFit="1" customWidth="1"/>
    <col min="5" max="16384" width="9.140625" style="145"/>
  </cols>
  <sheetData>
    <row r="2" spans="1:19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30.06.2019</v>
      </c>
      <c r="B2" s="3"/>
      <c r="C2" s="3"/>
      <c r="D2" s="3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3" spans="1:19" ht="18.75" x14ac:dyDescent="0.3">
      <c r="A3" s="1" t="s">
        <v>87</v>
      </c>
      <c r="B3" s="1"/>
      <c r="C3" s="1"/>
      <c r="D3" s="1"/>
    </row>
    <row r="4" spans="1:19" x14ac:dyDescent="0.2">
      <c r="B4" s="150"/>
      <c r="C4" s="150"/>
      <c r="D4" s="155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s="178" customFormat="1" x14ac:dyDescent="0.2">
      <c r="A5" s="128"/>
      <c r="B5" s="199"/>
      <c r="C5" s="199"/>
      <c r="D5" s="178" t="str">
        <f>VALVAL</f>
        <v>млрд. одиниць</v>
      </c>
    </row>
    <row r="6" spans="1:19" s="168" customFormat="1" x14ac:dyDescent="0.2">
      <c r="A6" s="217"/>
      <c r="B6" s="255" t="s">
        <v>170</v>
      </c>
      <c r="C6" s="255" t="s">
        <v>173</v>
      </c>
      <c r="D6" s="259" t="s">
        <v>192</v>
      </c>
    </row>
    <row r="7" spans="1:19" s="76" customFormat="1" ht="15.75" x14ac:dyDescent="0.2">
      <c r="A7" s="133" t="s">
        <v>153</v>
      </c>
      <c r="B7" s="188">
        <f t="shared" ref="B7:D7" si="0">SUM(B8:B18)</f>
        <v>80.347737992480006</v>
      </c>
      <c r="C7" s="188">
        <f t="shared" si="0"/>
        <v>2102.4096051445699</v>
      </c>
      <c r="D7" s="43">
        <f t="shared" si="0"/>
        <v>1</v>
      </c>
    </row>
    <row r="8" spans="1:19" s="166" customFormat="1" x14ac:dyDescent="0.2">
      <c r="A8" s="98" t="s">
        <v>164</v>
      </c>
      <c r="B8" s="159">
        <v>8.5398517994700001</v>
      </c>
      <c r="C8" s="159">
        <v>223.45702440772001</v>
      </c>
      <c r="D8" s="164">
        <v>0.10628600000000001</v>
      </c>
    </row>
    <row r="9" spans="1:19" s="166" customFormat="1" x14ac:dyDescent="0.2">
      <c r="A9" s="98" t="s">
        <v>183</v>
      </c>
      <c r="B9" s="159">
        <v>5.5480706120800001</v>
      </c>
      <c r="C9" s="159">
        <v>145.172935</v>
      </c>
      <c r="D9" s="164">
        <v>6.9051000000000001E-2</v>
      </c>
    </row>
    <row r="10" spans="1:19" s="166" customFormat="1" x14ac:dyDescent="0.2">
      <c r="A10" s="98" t="s">
        <v>117</v>
      </c>
      <c r="B10" s="159">
        <v>11.958651251999999</v>
      </c>
      <c r="C10" s="159">
        <v>312.91463686498003</v>
      </c>
      <c r="D10" s="164">
        <v>0.148836</v>
      </c>
    </row>
    <row r="11" spans="1:19" x14ac:dyDescent="0.2">
      <c r="A11" s="222" t="s">
        <v>158</v>
      </c>
      <c r="B11" s="106">
        <v>54.30116432893</v>
      </c>
      <c r="C11" s="106">
        <v>1420.86500887187</v>
      </c>
      <c r="D11" s="111">
        <v>0.67582699999999996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</row>
    <row r="12" spans="1:19" x14ac:dyDescent="0.2">
      <c r="A12" s="51"/>
      <c r="B12" s="150"/>
      <c r="C12" s="150"/>
      <c r="D12" s="155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</row>
    <row r="13" spans="1:19" x14ac:dyDescent="0.2">
      <c r="A13" s="51"/>
      <c r="B13" s="150"/>
      <c r="C13" s="150"/>
      <c r="D13" s="155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</row>
    <row r="14" spans="1:19" x14ac:dyDescent="0.2">
      <c r="A14" s="51"/>
      <c r="B14" s="150"/>
      <c r="C14" s="150"/>
      <c r="D14" s="155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</row>
    <row r="15" spans="1:19" x14ac:dyDescent="0.2">
      <c r="A15" s="51"/>
      <c r="B15" s="150"/>
      <c r="C15" s="150"/>
      <c r="D15" s="155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</row>
    <row r="16" spans="1:19" x14ac:dyDescent="0.2">
      <c r="A16" s="51"/>
      <c r="B16" s="150"/>
      <c r="C16" s="150"/>
      <c r="D16" s="155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</row>
    <row r="17" spans="1:19" x14ac:dyDescent="0.2">
      <c r="A17" s="51"/>
      <c r="B17" s="150"/>
      <c r="C17" s="150"/>
      <c r="D17" s="155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</row>
    <row r="18" spans="1:19" x14ac:dyDescent="0.2">
      <c r="A18" s="51"/>
      <c r="B18" s="150"/>
      <c r="C18" s="150"/>
      <c r="D18" s="155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</row>
    <row r="19" spans="1:19" x14ac:dyDescent="0.2">
      <c r="A19" s="63" t="s">
        <v>165</v>
      </c>
      <c r="B19" s="150"/>
      <c r="C19" s="150"/>
      <c r="D19" s="155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9" x14ac:dyDescent="0.2">
      <c r="B20" s="146" t="str">
        <f>"Державний борг України за станом на " &amp; TEXT(DREPORTDATE,"dd.MM.yyyy")</f>
        <v>Державний борг України за станом на 30.06.2019</v>
      </c>
      <c r="C20" s="150"/>
      <c r="D20" s="178" t="str">
        <f>VALVAL</f>
        <v>млрд. одиниць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</row>
    <row r="21" spans="1:19" s="25" customFormat="1" x14ac:dyDescent="0.2">
      <c r="A21" s="217"/>
      <c r="B21" s="255" t="s">
        <v>170</v>
      </c>
      <c r="C21" s="255" t="s">
        <v>173</v>
      </c>
      <c r="D21" s="259" t="s">
        <v>192</v>
      </c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</row>
    <row r="22" spans="1:19" s="203" customFormat="1" ht="15" x14ac:dyDescent="0.25">
      <c r="A22" s="223" t="s">
        <v>153</v>
      </c>
      <c r="B22" s="29">
        <f t="shared" ref="B22:C22" si="1">B$23+B$28</f>
        <v>80.347737992479992</v>
      </c>
      <c r="C22" s="29">
        <f t="shared" si="1"/>
        <v>2102.4096051445699</v>
      </c>
      <c r="D22" s="119">
        <v>1</v>
      </c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</row>
    <row r="23" spans="1:19" s="22" customFormat="1" ht="15" x14ac:dyDescent="0.25">
      <c r="A23" s="58" t="s">
        <v>70</v>
      </c>
      <c r="B23" s="137">
        <f t="shared" ref="B23:C23" si="2">SUM(B$24:B$27)</f>
        <v>70.024855533359997</v>
      </c>
      <c r="C23" s="137">
        <f t="shared" si="2"/>
        <v>1832.29711937814</v>
      </c>
      <c r="D23" s="183">
        <v>0.87152200000000002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9" s="22" customFormat="1" outlineLevel="1" x14ac:dyDescent="0.2">
      <c r="A24" s="213" t="s">
        <v>164</v>
      </c>
      <c r="B24" s="70">
        <v>6.2814178471200002</v>
      </c>
      <c r="C24" s="70">
        <v>164.36197888874</v>
      </c>
      <c r="D24" s="62">
        <v>7.8177999999999997E-2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9" s="22" customFormat="1" outlineLevel="1" x14ac:dyDescent="0.2">
      <c r="A25" s="213" t="s">
        <v>183</v>
      </c>
      <c r="B25" s="79">
        <v>5.5480706120800001</v>
      </c>
      <c r="C25" s="79">
        <v>145.172935</v>
      </c>
      <c r="D25" s="163">
        <v>6.9051000000000001E-2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9" s="22" customFormat="1" outlineLevel="1" x14ac:dyDescent="0.2">
      <c r="A26" s="180" t="s">
        <v>117</v>
      </c>
      <c r="B26" s="106">
        <v>4.4822366079</v>
      </c>
      <c r="C26" s="106">
        <v>117.28391529683999</v>
      </c>
      <c r="D26" s="111">
        <v>5.5785000000000001E-2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9" s="22" customFormat="1" outlineLevel="1" x14ac:dyDescent="0.2">
      <c r="A27" s="180" t="s">
        <v>158</v>
      </c>
      <c r="B27" s="106">
        <v>53.713130466259997</v>
      </c>
      <c r="C27" s="106">
        <v>1405.4782901925601</v>
      </c>
      <c r="D27" s="111">
        <v>0.66850799999999999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9" s="65" customFormat="1" ht="15" x14ac:dyDescent="0.25">
      <c r="A28" s="256" t="s">
        <v>14</v>
      </c>
      <c r="B28" s="149">
        <f t="shared" ref="B28:C28" si="3">SUM(B$29:B$31)</f>
        <v>10.322882459120001</v>
      </c>
      <c r="C28" s="149">
        <f t="shared" si="3"/>
        <v>270.11248576642998</v>
      </c>
      <c r="D28" s="130">
        <v>0.12847800000000001</v>
      </c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</row>
    <row r="29" spans="1:19" s="22" customFormat="1" outlineLevel="1" x14ac:dyDescent="0.2">
      <c r="A29" s="180" t="s">
        <v>164</v>
      </c>
      <c r="B29" s="106">
        <v>2.2584339523499999</v>
      </c>
      <c r="C29" s="106">
        <v>59.095045518980001</v>
      </c>
      <c r="D29" s="111">
        <v>2.8108000000000001E-2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9" s="22" customFormat="1" outlineLevel="1" x14ac:dyDescent="0.2">
      <c r="A30" s="180" t="s">
        <v>117</v>
      </c>
      <c r="B30" s="106">
        <v>7.4764146441000001</v>
      </c>
      <c r="C30" s="106">
        <v>195.63072156813999</v>
      </c>
      <c r="D30" s="111">
        <v>9.3050999999999995E-2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19" s="22" customFormat="1" outlineLevel="1" x14ac:dyDescent="0.2">
      <c r="A31" s="180" t="s">
        <v>158</v>
      </c>
      <c r="B31" s="106">
        <v>0.58803386267000002</v>
      </c>
      <c r="C31" s="106">
        <v>15.38671867931</v>
      </c>
      <c r="D31" s="111">
        <v>7.319E-3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9" s="22" customFormat="1" x14ac:dyDescent="0.2">
      <c r="A32" s="51"/>
      <c r="B32" s="150"/>
      <c r="C32" s="150"/>
      <c r="D32" s="15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1:17" x14ac:dyDescent="0.2">
      <c r="A33" s="51"/>
      <c r="B33" s="150"/>
      <c r="C33" s="150"/>
      <c r="D33" s="155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</row>
    <row r="34" spans="1:17" x14ac:dyDescent="0.2">
      <c r="A34" s="51"/>
      <c r="B34" s="150"/>
      <c r="C34" s="150"/>
      <c r="D34" s="155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</row>
    <row r="35" spans="1:17" x14ac:dyDescent="0.2">
      <c r="A35" s="51"/>
      <c r="B35" s="150"/>
      <c r="C35" s="150"/>
      <c r="D35" s="155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</row>
    <row r="36" spans="1:17" x14ac:dyDescent="0.2">
      <c r="A36" s="51"/>
      <c r="B36" s="150"/>
      <c r="C36" s="150"/>
      <c r="D36" s="155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</row>
    <row r="37" spans="1:17" x14ac:dyDescent="0.2">
      <c r="A37" s="51"/>
      <c r="B37" s="150"/>
      <c r="C37" s="150"/>
      <c r="D37" s="155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</row>
    <row r="38" spans="1:17" x14ac:dyDescent="0.2">
      <c r="A38" s="51"/>
      <c r="B38" s="150"/>
      <c r="C38" s="150"/>
      <c r="D38" s="155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</row>
    <row r="39" spans="1:17" x14ac:dyDescent="0.2">
      <c r="B39" s="150"/>
      <c r="C39" s="150"/>
      <c r="D39" s="155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</row>
    <row r="40" spans="1:17" x14ac:dyDescent="0.2">
      <c r="B40" s="150"/>
      <c r="C40" s="150"/>
      <c r="D40" s="155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</row>
    <row r="41" spans="1:17" x14ac:dyDescent="0.2">
      <c r="B41" s="150"/>
      <c r="C41" s="150"/>
      <c r="D41" s="155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</row>
    <row r="42" spans="1:17" x14ac:dyDescent="0.2">
      <c r="B42" s="150"/>
      <c r="C42" s="150"/>
      <c r="D42" s="155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</row>
    <row r="43" spans="1:17" x14ac:dyDescent="0.2">
      <c r="B43" s="150"/>
      <c r="C43" s="150"/>
      <c r="D43" s="155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</row>
    <row r="44" spans="1:17" x14ac:dyDescent="0.2">
      <c r="B44" s="150"/>
      <c r="C44" s="150"/>
      <c r="D44" s="155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</row>
    <row r="45" spans="1:17" x14ac:dyDescent="0.2">
      <c r="B45" s="150"/>
      <c r="C45" s="150"/>
      <c r="D45" s="155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</row>
    <row r="46" spans="1:17" x14ac:dyDescent="0.2">
      <c r="B46" s="150"/>
      <c r="C46" s="150"/>
      <c r="D46" s="155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</row>
    <row r="47" spans="1:17" x14ac:dyDescent="0.2">
      <c r="B47" s="150"/>
      <c r="C47" s="150"/>
      <c r="D47" s="155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</row>
    <row r="48" spans="1:17" x14ac:dyDescent="0.2">
      <c r="B48" s="150"/>
      <c r="C48" s="150"/>
      <c r="D48" s="155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</row>
    <row r="49" spans="2:17" x14ac:dyDescent="0.2">
      <c r="B49" s="150"/>
      <c r="C49" s="150"/>
      <c r="D49" s="155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</row>
    <row r="50" spans="2:17" x14ac:dyDescent="0.2">
      <c r="B50" s="150"/>
      <c r="C50" s="150"/>
      <c r="D50" s="155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</row>
    <row r="51" spans="2:17" x14ac:dyDescent="0.2">
      <c r="B51" s="150"/>
      <c r="C51" s="150"/>
      <c r="D51" s="155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</row>
    <row r="52" spans="2:17" x14ac:dyDescent="0.2">
      <c r="B52" s="150"/>
      <c r="C52" s="150"/>
      <c r="D52" s="155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</row>
    <row r="53" spans="2:17" x14ac:dyDescent="0.2">
      <c r="B53" s="150"/>
      <c r="C53" s="150"/>
      <c r="D53" s="155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2:17" x14ac:dyDescent="0.2">
      <c r="B54" s="150"/>
      <c r="C54" s="150"/>
      <c r="D54" s="155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</row>
    <row r="55" spans="2:17" x14ac:dyDescent="0.2">
      <c r="B55" s="150"/>
      <c r="C55" s="150"/>
      <c r="D55" s="155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</row>
    <row r="56" spans="2:17" x14ac:dyDescent="0.2">
      <c r="B56" s="150"/>
      <c r="C56" s="150"/>
      <c r="D56" s="155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</row>
    <row r="57" spans="2:17" x14ac:dyDescent="0.2">
      <c r="B57" s="150"/>
      <c r="C57" s="150"/>
      <c r="D57" s="155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</row>
    <row r="58" spans="2:17" x14ac:dyDescent="0.2">
      <c r="B58" s="150"/>
      <c r="C58" s="150"/>
      <c r="D58" s="155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</row>
    <row r="59" spans="2:17" x14ac:dyDescent="0.2">
      <c r="B59" s="150"/>
      <c r="C59" s="150"/>
      <c r="D59" s="155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</row>
    <row r="60" spans="2:17" x14ac:dyDescent="0.2">
      <c r="B60" s="150"/>
      <c r="C60" s="150"/>
      <c r="D60" s="155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</row>
    <row r="61" spans="2:17" x14ac:dyDescent="0.2">
      <c r="B61" s="150"/>
      <c r="C61" s="150"/>
      <c r="D61" s="155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</row>
    <row r="62" spans="2:17" x14ac:dyDescent="0.2">
      <c r="B62" s="150"/>
      <c r="C62" s="150"/>
      <c r="D62" s="155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</row>
    <row r="63" spans="2:17" x14ac:dyDescent="0.2">
      <c r="B63" s="150"/>
      <c r="C63" s="150"/>
      <c r="D63" s="155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</row>
    <row r="64" spans="2:17" x14ac:dyDescent="0.2">
      <c r="B64" s="150"/>
      <c r="C64" s="150"/>
      <c r="D64" s="155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</row>
    <row r="65" spans="2:17" x14ac:dyDescent="0.2">
      <c r="B65" s="150"/>
      <c r="C65" s="150"/>
      <c r="D65" s="155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</row>
    <row r="66" spans="2:17" x14ac:dyDescent="0.2">
      <c r="B66" s="150"/>
      <c r="C66" s="150"/>
      <c r="D66" s="155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</row>
    <row r="67" spans="2:17" x14ac:dyDescent="0.2">
      <c r="B67" s="150"/>
      <c r="C67" s="150"/>
      <c r="D67" s="155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</row>
    <row r="68" spans="2:17" x14ac:dyDescent="0.2">
      <c r="B68" s="150"/>
      <c r="C68" s="150"/>
      <c r="D68" s="155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</row>
    <row r="69" spans="2:17" x14ac:dyDescent="0.2">
      <c r="B69" s="150"/>
      <c r="C69" s="150"/>
      <c r="D69" s="155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</row>
    <row r="70" spans="2:17" x14ac:dyDescent="0.2">
      <c r="B70" s="150"/>
      <c r="C70" s="150"/>
      <c r="D70" s="155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</row>
    <row r="71" spans="2:17" x14ac:dyDescent="0.2">
      <c r="B71" s="150"/>
      <c r="C71" s="150"/>
      <c r="D71" s="155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</row>
    <row r="72" spans="2:17" x14ac:dyDescent="0.2">
      <c r="B72" s="150"/>
      <c r="C72" s="150"/>
      <c r="D72" s="155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</row>
    <row r="73" spans="2:17" x14ac:dyDescent="0.2">
      <c r="B73" s="150"/>
      <c r="C73" s="150"/>
      <c r="D73" s="155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</row>
    <row r="74" spans="2:17" x14ac:dyDescent="0.2">
      <c r="B74" s="150"/>
      <c r="C74" s="150"/>
      <c r="D74" s="155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</row>
    <row r="75" spans="2:17" x14ac:dyDescent="0.2">
      <c r="B75" s="150"/>
      <c r="C75" s="150"/>
      <c r="D75" s="155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</row>
    <row r="76" spans="2:17" x14ac:dyDescent="0.2">
      <c r="B76" s="150"/>
      <c r="C76" s="150"/>
      <c r="D76" s="155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</row>
    <row r="77" spans="2:17" x14ac:dyDescent="0.2">
      <c r="B77" s="150"/>
      <c r="C77" s="150"/>
      <c r="D77" s="155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</row>
    <row r="78" spans="2:17" x14ac:dyDescent="0.2">
      <c r="B78" s="150"/>
      <c r="C78" s="150"/>
      <c r="D78" s="155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</row>
    <row r="79" spans="2:17" x14ac:dyDescent="0.2">
      <c r="B79" s="150"/>
      <c r="C79" s="150"/>
      <c r="D79" s="155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</row>
    <row r="80" spans="2:17" x14ac:dyDescent="0.2">
      <c r="B80" s="150"/>
      <c r="C80" s="150"/>
      <c r="D80" s="155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</row>
    <row r="81" spans="2:17" x14ac:dyDescent="0.2">
      <c r="B81" s="150"/>
      <c r="C81" s="150"/>
      <c r="D81" s="155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</row>
    <row r="82" spans="2:17" x14ac:dyDescent="0.2">
      <c r="B82" s="150"/>
      <c r="C82" s="150"/>
      <c r="D82" s="155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</row>
    <row r="83" spans="2:17" x14ac:dyDescent="0.2">
      <c r="B83" s="150"/>
      <c r="C83" s="150"/>
      <c r="D83" s="155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</row>
    <row r="84" spans="2:17" x14ac:dyDescent="0.2">
      <c r="B84" s="150"/>
      <c r="C84" s="150"/>
      <c r="D84" s="155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</row>
    <row r="85" spans="2:17" x14ac:dyDescent="0.2">
      <c r="B85" s="150"/>
      <c r="C85" s="150"/>
      <c r="D85" s="155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</row>
    <row r="86" spans="2:17" x14ac:dyDescent="0.2">
      <c r="B86" s="150"/>
      <c r="C86" s="150"/>
      <c r="D86" s="155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</row>
    <row r="87" spans="2:17" x14ac:dyDescent="0.2">
      <c r="B87" s="150"/>
      <c r="C87" s="150"/>
      <c r="D87" s="155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</row>
    <row r="88" spans="2:17" x14ac:dyDescent="0.2">
      <c r="B88" s="150"/>
      <c r="C88" s="150"/>
      <c r="D88" s="155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</row>
    <row r="89" spans="2:17" x14ac:dyDescent="0.2">
      <c r="B89" s="150"/>
      <c r="C89" s="150"/>
      <c r="D89" s="155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</row>
    <row r="90" spans="2:17" x14ac:dyDescent="0.2">
      <c r="B90" s="150"/>
      <c r="C90" s="150"/>
      <c r="D90" s="155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</row>
    <row r="91" spans="2:17" x14ac:dyDescent="0.2">
      <c r="B91" s="150"/>
      <c r="C91" s="150"/>
      <c r="D91" s="155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</row>
    <row r="92" spans="2:17" x14ac:dyDescent="0.2">
      <c r="B92" s="150"/>
      <c r="C92" s="150"/>
      <c r="D92" s="155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</row>
    <row r="93" spans="2:17" x14ac:dyDescent="0.2">
      <c r="B93" s="150"/>
      <c r="C93" s="150"/>
      <c r="D93" s="155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</row>
    <row r="94" spans="2:17" x14ac:dyDescent="0.2">
      <c r="B94" s="150"/>
      <c r="C94" s="150"/>
      <c r="D94" s="155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</row>
    <row r="95" spans="2:17" x14ac:dyDescent="0.2">
      <c r="B95" s="150"/>
      <c r="C95" s="150"/>
      <c r="D95" s="155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</row>
    <row r="96" spans="2:17" x14ac:dyDescent="0.2">
      <c r="B96" s="150"/>
      <c r="C96" s="150"/>
      <c r="D96" s="155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</row>
    <row r="97" spans="2:17" x14ac:dyDescent="0.2">
      <c r="B97" s="150"/>
      <c r="C97" s="150"/>
      <c r="D97" s="155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</row>
    <row r="98" spans="2:17" x14ac:dyDescent="0.2">
      <c r="B98" s="150"/>
      <c r="C98" s="150"/>
      <c r="D98" s="155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</row>
    <row r="99" spans="2:17" x14ac:dyDescent="0.2">
      <c r="B99" s="150"/>
      <c r="C99" s="150"/>
      <c r="D99" s="155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</row>
    <row r="100" spans="2:17" x14ac:dyDescent="0.2">
      <c r="B100" s="150"/>
      <c r="C100" s="150"/>
      <c r="D100" s="155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</row>
    <row r="101" spans="2:17" x14ac:dyDescent="0.2">
      <c r="B101" s="150"/>
      <c r="C101" s="150"/>
      <c r="D101" s="155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</row>
    <row r="102" spans="2:17" x14ac:dyDescent="0.2">
      <c r="B102" s="150"/>
      <c r="C102" s="150"/>
      <c r="D102" s="155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</row>
    <row r="103" spans="2:17" x14ac:dyDescent="0.2">
      <c r="B103" s="150"/>
      <c r="C103" s="150"/>
      <c r="D103" s="155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</row>
    <row r="104" spans="2:17" x14ac:dyDescent="0.2">
      <c r="B104" s="150"/>
      <c r="C104" s="150"/>
      <c r="D104" s="155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</row>
    <row r="105" spans="2:17" x14ac:dyDescent="0.2">
      <c r="B105" s="150"/>
      <c r="C105" s="150"/>
      <c r="D105" s="155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</row>
    <row r="106" spans="2:17" x14ac:dyDescent="0.2">
      <c r="B106" s="150"/>
      <c r="C106" s="150"/>
      <c r="D106" s="155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</row>
    <row r="107" spans="2:17" x14ac:dyDescent="0.2">
      <c r="B107" s="150"/>
      <c r="C107" s="150"/>
      <c r="D107" s="155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</row>
    <row r="108" spans="2:17" x14ac:dyDescent="0.2">
      <c r="B108" s="150"/>
      <c r="C108" s="150"/>
      <c r="D108" s="155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</row>
    <row r="109" spans="2:17" x14ac:dyDescent="0.2">
      <c r="B109" s="150"/>
      <c r="C109" s="150"/>
      <c r="D109" s="155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</row>
    <row r="110" spans="2:17" x14ac:dyDescent="0.2">
      <c r="B110" s="150"/>
      <c r="C110" s="150"/>
      <c r="D110" s="155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</row>
    <row r="111" spans="2:17" x14ac:dyDescent="0.2">
      <c r="B111" s="150"/>
      <c r="C111" s="150"/>
      <c r="D111" s="155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</row>
    <row r="112" spans="2:17" x14ac:dyDescent="0.2">
      <c r="B112" s="150"/>
      <c r="C112" s="150"/>
      <c r="D112" s="155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</row>
    <row r="113" spans="2:17" x14ac:dyDescent="0.2">
      <c r="B113" s="150"/>
      <c r="C113" s="150"/>
      <c r="D113" s="155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</row>
    <row r="114" spans="2:17" x14ac:dyDescent="0.2">
      <c r="B114" s="150"/>
      <c r="C114" s="150"/>
      <c r="D114" s="155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</row>
    <row r="115" spans="2:17" x14ac:dyDescent="0.2">
      <c r="B115" s="150"/>
      <c r="C115" s="150"/>
      <c r="D115" s="155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</row>
    <row r="116" spans="2:17" x14ac:dyDescent="0.2">
      <c r="B116" s="150"/>
      <c r="C116" s="150"/>
      <c r="D116" s="155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</row>
    <row r="117" spans="2:17" x14ac:dyDescent="0.2">
      <c r="B117" s="150"/>
      <c r="C117" s="150"/>
      <c r="D117" s="155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</row>
    <row r="118" spans="2:17" x14ac:dyDescent="0.2">
      <c r="B118" s="150"/>
      <c r="C118" s="150"/>
      <c r="D118" s="155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</row>
    <row r="119" spans="2:17" x14ac:dyDescent="0.2">
      <c r="B119" s="150"/>
      <c r="C119" s="150"/>
      <c r="D119" s="155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</row>
    <row r="120" spans="2:17" x14ac:dyDescent="0.2">
      <c r="B120" s="150"/>
      <c r="C120" s="150"/>
      <c r="D120" s="155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</row>
    <row r="121" spans="2:17" x14ac:dyDescent="0.2">
      <c r="B121" s="150"/>
      <c r="C121" s="150"/>
      <c r="D121" s="155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</row>
    <row r="122" spans="2:17" x14ac:dyDescent="0.2">
      <c r="B122" s="150"/>
      <c r="C122" s="150"/>
      <c r="D122" s="155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</row>
    <row r="123" spans="2:17" x14ac:dyDescent="0.2">
      <c r="B123" s="150"/>
      <c r="C123" s="150"/>
      <c r="D123" s="155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</row>
    <row r="124" spans="2:17" x14ac:dyDescent="0.2">
      <c r="B124" s="150"/>
      <c r="C124" s="150"/>
      <c r="D124" s="155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</row>
    <row r="125" spans="2:17" x14ac:dyDescent="0.2">
      <c r="B125" s="150"/>
      <c r="C125" s="150"/>
      <c r="D125" s="155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</row>
    <row r="126" spans="2:17" x14ac:dyDescent="0.2">
      <c r="B126" s="150"/>
      <c r="C126" s="150"/>
      <c r="D126" s="155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</row>
    <row r="127" spans="2:17" x14ac:dyDescent="0.2">
      <c r="B127" s="150"/>
      <c r="C127" s="150"/>
      <c r="D127" s="155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</row>
    <row r="128" spans="2:17" x14ac:dyDescent="0.2">
      <c r="B128" s="150"/>
      <c r="C128" s="150"/>
      <c r="D128" s="155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</row>
    <row r="129" spans="2:17" x14ac:dyDescent="0.2">
      <c r="B129" s="150"/>
      <c r="C129" s="150"/>
      <c r="D129" s="155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</row>
    <row r="130" spans="2:17" x14ac:dyDescent="0.2">
      <c r="B130" s="150"/>
      <c r="C130" s="150"/>
      <c r="D130" s="155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</row>
    <row r="131" spans="2:17" x14ac:dyDescent="0.2">
      <c r="B131" s="150"/>
      <c r="C131" s="150"/>
      <c r="D131" s="155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</row>
    <row r="132" spans="2:17" x14ac:dyDescent="0.2">
      <c r="B132" s="150"/>
      <c r="C132" s="150"/>
      <c r="D132" s="155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</row>
    <row r="133" spans="2:17" x14ac:dyDescent="0.2">
      <c r="B133" s="150"/>
      <c r="C133" s="150"/>
      <c r="D133" s="155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</row>
    <row r="134" spans="2:17" x14ac:dyDescent="0.2">
      <c r="B134" s="150"/>
      <c r="C134" s="150"/>
      <c r="D134" s="155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</row>
    <row r="135" spans="2:17" x14ac:dyDescent="0.2">
      <c r="B135" s="150"/>
      <c r="C135" s="150"/>
      <c r="D135" s="155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</row>
    <row r="136" spans="2:17" x14ac:dyDescent="0.2">
      <c r="B136" s="150"/>
      <c r="C136" s="150"/>
      <c r="D136" s="155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</row>
    <row r="137" spans="2:17" x14ac:dyDescent="0.2">
      <c r="B137" s="150"/>
      <c r="C137" s="150"/>
      <c r="D137" s="155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</row>
    <row r="138" spans="2:17" x14ac:dyDescent="0.2">
      <c r="B138" s="150"/>
      <c r="C138" s="150"/>
      <c r="D138" s="155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</row>
    <row r="139" spans="2:17" x14ac:dyDescent="0.2">
      <c r="B139" s="150"/>
      <c r="C139" s="150"/>
      <c r="D139" s="155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</row>
    <row r="140" spans="2:17" x14ac:dyDescent="0.2">
      <c r="B140" s="150"/>
      <c r="C140" s="150"/>
      <c r="D140" s="155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</row>
    <row r="141" spans="2:17" x14ac:dyDescent="0.2">
      <c r="B141" s="150"/>
      <c r="C141" s="150"/>
      <c r="D141" s="155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</row>
    <row r="142" spans="2:17" x14ac:dyDescent="0.2">
      <c r="B142" s="150"/>
      <c r="C142" s="150"/>
      <c r="D142" s="155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</row>
    <row r="143" spans="2:17" x14ac:dyDescent="0.2">
      <c r="B143" s="150"/>
      <c r="C143" s="150"/>
      <c r="D143" s="155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</row>
    <row r="144" spans="2:17" x14ac:dyDescent="0.2">
      <c r="B144" s="150"/>
      <c r="C144" s="150"/>
      <c r="D144" s="155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</row>
    <row r="145" spans="2:17" x14ac:dyDescent="0.2">
      <c r="B145" s="150"/>
      <c r="C145" s="150"/>
      <c r="D145" s="155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</row>
    <row r="146" spans="2:17" x14ac:dyDescent="0.2">
      <c r="B146" s="150"/>
      <c r="C146" s="150"/>
      <c r="D146" s="155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</row>
    <row r="147" spans="2:17" x14ac:dyDescent="0.2">
      <c r="B147" s="150"/>
      <c r="C147" s="150"/>
      <c r="D147" s="155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</row>
    <row r="148" spans="2:17" x14ac:dyDescent="0.2">
      <c r="B148" s="150"/>
      <c r="C148" s="150"/>
      <c r="D148" s="155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</row>
    <row r="149" spans="2:17" x14ac:dyDescent="0.2">
      <c r="B149" s="150"/>
      <c r="C149" s="150"/>
      <c r="D149" s="155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</row>
    <row r="150" spans="2:17" x14ac:dyDescent="0.2">
      <c r="B150" s="150"/>
      <c r="C150" s="150"/>
      <c r="D150" s="155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</row>
    <row r="151" spans="2:17" x14ac:dyDescent="0.2">
      <c r="B151" s="150"/>
      <c r="C151" s="150"/>
      <c r="D151" s="155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</row>
    <row r="152" spans="2:17" x14ac:dyDescent="0.2">
      <c r="B152" s="150"/>
      <c r="C152" s="150"/>
      <c r="D152" s="155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</row>
    <row r="153" spans="2:17" x14ac:dyDescent="0.2">
      <c r="B153" s="150"/>
      <c r="C153" s="150"/>
      <c r="D153" s="155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</row>
    <row r="154" spans="2:17" x14ac:dyDescent="0.2">
      <c r="B154" s="150"/>
      <c r="C154" s="150"/>
      <c r="D154" s="155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</row>
    <row r="155" spans="2:17" x14ac:dyDescent="0.2">
      <c r="B155" s="150"/>
      <c r="C155" s="150"/>
      <c r="D155" s="155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</row>
    <row r="156" spans="2:17" x14ac:dyDescent="0.2">
      <c r="B156" s="150"/>
      <c r="C156" s="150"/>
      <c r="D156" s="155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</row>
    <row r="157" spans="2:17" x14ac:dyDescent="0.2">
      <c r="B157" s="150"/>
      <c r="C157" s="150"/>
      <c r="D157" s="155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</row>
    <row r="158" spans="2:17" x14ac:dyDescent="0.2">
      <c r="B158" s="150"/>
      <c r="C158" s="150"/>
      <c r="D158" s="155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</row>
    <row r="159" spans="2:17" x14ac:dyDescent="0.2">
      <c r="B159" s="150"/>
      <c r="C159" s="150"/>
      <c r="D159" s="155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</row>
    <row r="160" spans="2:17" x14ac:dyDescent="0.2">
      <c r="B160" s="150"/>
      <c r="C160" s="150"/>
      <c r="D160" s="155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</row>
    <row r="161" spans="2:17" x14ac:dyDescent="0.2">
      <c r="B161" s="150"/>
      <c r="C161" s="150"/>
      <c r="D161" s="155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</row>
    <row r="162" spans="2:17" x14ac:dyDescent="0.2">
      <c r="B162" s="150"/>
      <c r="C162" s="150"/>
      <c r="D162" s="155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</row>
    <row r="163" spans="2:17" x14ac:dyDescent="0.2">
      <c r="B163" s="150"/>
      <c r="C163" s="150"/>
      <c r="D163" s="155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</row>
    <row r="164" spans="2:17" x14ac:dyDescent="0.2">
      <c r="B164" s="150"/>
      <c r="C164" s="150"/>
      <c r="D164" s="155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</row>
    <row r="165" spans="2:17" x14ac:dyDescent="0.2">
      <c r="B165" s="150"/>
      <c r="C165" s="150"/>
      <c r="D165" s="155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</row>
    <row r="166" spans="2:17" x14ac:dyDescent="0.2">
      <c r="B166" s="150"/>
      <c r="C166" s="150"/>
      <c r="D166" s="155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</row>
    <row r="167" spans="2:17" x14ac:dyDescent="0.2">
      <c r="B167" s="150"/>
      <c r="C167" s="150"/>
      <c r="D167" s="155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</row>
    <row r="168" spans="2:17" x14ac:dyDescent="0.2">
      <c r="B168" s="150"/>
      <c r="C168" s="150"/>
      <c r="D168" s="155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</row>
    <row r="169" spans="2:17" x14ac:dyDescent="0.2">
      <c r="B169" s="150"/>
      <c r="C169" s="150"/>
      <c r="D169" s="155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</row>
    <row r="170" spans="2:17" x14ac:dyDescent="0.2">
      <c r="B170" s="150"/>
      <c r="C170" s="150"/>
      <c r="D170" s="155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</row>
    <row r="171" spans="2:17" x14ac:dyDescent="0.2">
      <c r="B171" s="150"/>
      <c r="C171" s="150"/>
      <c r="D171" s="155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</row>
    <row r="172" spans="2:17" x14ac:dyDescent="0.2">
      <c r="B172" s="150"/>
      <c r="C172" s="150"/>
      <c r="D172" s="155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</row>
    <row r="173" spans="2:17" x14ac:dyDescent="0.2">
      <c r="B173" s="150"/>
      <c r="C173" s="150"/>
      <c r="D173" s="155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</row>
    <row r="174" spans="2:17" x14ac:dyDescent="0.2">
      <c r="B174" s="150"/>
      <c r="C174" s="150"/>
      <c r="D174" s="155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</row>
    <row r="175" spans="2:17" x14ac:dyDescent="0.2">
      <c r="B175" s="150"/>
      <c r="C175" s="150"/>
      <c r="D175" s="155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</row>
    <row r="176" spans="2:17" x14ac:dyDescent="0.2">
      <c r="B176" s="150"/>
      <c r="C176" s="150"/>
      <c r="D176" s="155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</row>
    <row r="177" spans="2:17" x14ac:dyDescent="0.2">
      <c r="B177" s="150"/>
      <c r="C177" s="150"/>
      <c r="D177" s="155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</row>
    <row r="178" spans="2:17" x14ac:dyDescent="0.2">
      <c r="B178" s="150"/>
      <c r="C178" s="150"/>
      <c r="D178" s="155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</row>
    <row r="179" spans="2:17" x14ac:dyDescent="0.2">
      <c r="B179" s="150"/>
      <c r="C179" s="150"/>
      <c r="D179" s="155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</row>
    <row r="180" spans="2:17" x14ac:dyDescent="0.2">
      <c r="B180" s="150"/>
      <c r="C180" s="150"/>
      <c r="D180" s="155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</row>
    <row r="181" spans="2:17" x14ac:dyDescent="0.2">
      <c r="B181" s="150"/>
      <c r="C181" s="150"/>
      <c r="D181" s="155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</row>
    <row r="182" spans="2:17" x14ac:dyDescent="0.2">
      <c r="B182" s="150"/>
      <c r="C182" s="150"/>
      <c r="D182" s="155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</row>
    <row r="183" spans="2:17" x14ac:dyDescent="0.2">
      <c r="B183" s="150"/>
      <c r="C183" s="150"/>
      <c r="D183" s="155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</row>
    <row r="184" spans="2:17" x14ac:dyDescent="0.2">
      <c r="B184" s="150"/>
      <c r="C184" s="150"/>
      <c r="D184" s="155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</row>
    <row r="185" spans="2:17" x14ac:dyDescent="0.2">
      <c r="B185" s="150"/>
      <c r="C185" s="150"/>
      <c r="D185" s="155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</row>
    <row r="186" spans="2:17" x14ac:dyDescent="0.2">
      <c r="B186" s="150"/>
      <c r="C186" s="150"/>
      <c r="D186" s="155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</row>
    <row r="187" spans="2:17" x14ac:dyDescent="0.2">
      <c r="B187" s="150"/>
      <c r="C187" s="150"/>
      <c r="D187" s="155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</row>
    <row r="188" spans="2:17" x14ac:dyDescent="0.2">
      <c r="B188" s="150"/>
      <c r="C188" s="150"/>
      <c r="D188" s="155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</row>
    <row r="189" spans="2:17" x14ac:dyDescent="0.2">
      <c r="B189" s="150"/>
      <c r="C189" s="150"/>
      <c r="D189" s="155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</row>
    <row r="190" spans="2:17" x14ac:dyDescent="0.2">
      <c r="B190" s="150"/>
      <c r="C190" s="150"/>
      <c r="D190" s="155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</row>
    <row r="191" spans="2:17" x14ac:dyDescent="0.2">
      <c r="B191" s="150"/>
      <c r="C191" s="150"/>
      <c r="D191" s="155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</row>
    <row r="192" spans="2:17" x14ac:dyDescent="0.2">
      <c r="B192" s="150"/>
      <c r="C192" s="150"/>
      <c r="D192" s="155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</row>
    <row r="193" spans="2:17" x14ac:dyDescent="0.2">
      <c r="B193" s="150"/>
      <c r="C193" s="150"/>
      <c r="D193" s="155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</row>
    <row r="194" spans="2:17" x14ac:dyDescent="0.2">
      <c r="B194" s="150"/>
      <c r="C194" s="150"/>
      <c r="D194" s="155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</row>
    <row r="195" spans="2:17" x14ac:dyDescent="0.2">
      <c r="B195" s="150"/>
      <c r="C195" s="150"/>
      <c r="D195" s="155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</row>
    <row r="196" spans="2:17" x14ac:dyDescent="0.2">
      <c r="B196" s="150"/>
      <c r="C196" s="150"/>
      <c r="D196" s="155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</row>
    <row r="197" spans="2:17" x14ac:dyDescent="0.2">
      <c r="B197" s="150"/>
      <c r="C197" s="150"/>
      <c r="D197" s="155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</row>
    <row r="198" spans="2:17" x14ac:dyDescent="0.2">
      <c r="B198" s="150"/>
      <c r="C198" s="150"/>
      <c r="D198" s="155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</row>
    <row r="199" spans="2:17" x14ac:dyDescent="0.2">
      <c r="B199" s="150"/>
      <c r="C199" s="150"/>
      <c r="D199" s="155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</row>
    <row r="200" spans="2:17" x14ac:dyDescent="0.2">
      <c r="B200" s="150"/>
      <c r="C200" s="150"/>
      <c r="D200" s="155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</row>
    <row r="201" spans="2:17" x14ac:dyDescent="0.2">
      <c r="B201" s="150"/>
      <c r="C201" s="150"/>
      <c r="D201" s="155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</row>
    <row r="202" spans="2:17" x14ac:dyDescent="0.2">
      <c r="B202" s="150"/>
      <c r="C202" s="150"/>
      <c r="D202" s="155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</row>
    <row r="203" spans="2:17" x14ac:dyDescent="0.2">
      <c r="B203" s="150"/>
      <c r="C203" s="150"/>
      <c r="D203" s="155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</row>
    <row r="204" spans="2:17" x14ac:dyDescent="0.2">
      <c r="B204" s="150"/>
      <c r="C204" s="150"/>
      <c r="D204" s="155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</row>
    <row r="205" spans="2:17" x14ac:dyDescent="0.2">
      <c r="B205" s="150"/>
      <c r="C205" s="150"/>
      <c r="D205" s="155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</row>
    <row r="206" spans="2:17" x14ac:dyDescent="0.2">
      <c r="B206" s="150"/>
      <c r="C206" s="150"/>
      <c r="D206" s="155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</row>
    <row r="207" spans="2:17" x14ac:dyDescent="0.2">
      <c r="B207" s="150"/>
      <c r="C207" s="150"/>
      <c r="D207" s="155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</row>
    <row r="208" spans="2:17" x14ac:dyDescent="0.2">
      <c r="B208" s="150"/>
      <c r="C208" s="150"/>
      <c r="D208" s="155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</row>
    <row r="209" spans="2:17" x14ac:dyDescent="0.2">
      <c r="B209" s="150"/>
      <c r="C209" s="150"/>
      <c r="D209" s="155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</row>
    <row r="210" spans="2:17" x14ac:dyDescent="0.2">
      <c r="B210" s="150"/>
      <c r="C210" s="150"/>
      <c r="D210" s="155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</row>
    <row r="211" spans="2:17" x14ac:dyDescent="0.2">
      <c r="B211" s="150"/>
      <c r="C211" s="150"/>
      <c r="D211" s="155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</row>
    <row r="212" spans="2:17" x14ac:dyDescent="0.2">
      <c r="B212" s="150"/>
      <c r="C212" s="150"/>
      <c r="D212" s="155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</row>
    <row r="213" spans="2:17" x14ac:dyDescent="0.2">
      <c r="B213" s="150"/>
      <c r="C213" s="150"/>
      <c r="D213" s="155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</row>
    <row r="214" spans="2:17" x14ac:dyDescent="0.2">
      <c r="B214" s="150"/>
      <c r="C214" s="150"/>
      <c r="D214" s="155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</row>
    <row r="215" spans="2:17" x14ac:dyDescent="0.2">
      <c r="B215" s="150"/>
      <c r="C215" s="150"/>
      <c r="D215" s="155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</row>
    <row r="216" spans="2:17" x14ac:dyDescent="0.2">
      <c r="B216" s="150"/>
      <c r="C216" s="150"/>
      <c r="D216" s="155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</row>
    <row r="217" spans="2:17" x14ac:dyDescent="0.2">
      <c r="B217" s="150"/>
      <c r="C217" s="150"/>
      <c r="D217" s="155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</row>
    <row r="218" spans="2:17" x14ac:dyDescent="0.2">
      <c r="B218" s="150"/>
      <c r="C218" s="150"/>
      <c r="D218" s="155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</row>
    <row r="219" spans="2:17" x14ac:dyDescent="0.2">
      <c r="B219" s="150"/>
      <c r="C219" s="150"/>
      <c r="D219" s="155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</row>
    <row r="220" spans="2:17" x14ac:dyDescent="0.2">
      <c r="B220" s="150"/>
      <c r="C220" s="150"/>
      <c r="D220" s="155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</row>
    <row r="221" spans="2:17" x14ac:dyDescent="0.2">
      <c r="B221" s="150"/>
      <c r="C221" s="150"/>
      <c r="D221" s="155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</row>
    <row r="222" spans="2:17" x14ac:dyDescent="0.2">
      <c r="B222" s="150"/>
      <c r="C222" s="150"/>
      <c r="D222" s="155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</row>
    <row r="223" spans="2:17" x14ac:dyDescent="0.2">
      <c r="B223" s="150"/>
      <c r="C223" s="150"/>
      <c r="D223" s="155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</row>
    <row r="224" spans="2:17" x14ac:dyDescent="0.2">
      <c r="B224" s="150"/>
      <c r="C224" s="150"/>
      <c r="D224" s="155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</row>
    <row r="225" spans="2:17" x14ac:dyDescent="0.2">
      <c r="B225" s="150"/>
      <c r="C225" s="150"/>
      <c r="D225" s="155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</row>
    <row r="226" spans="2:17" x14ac:dyDescent="0.2">
      <c r="B226" s="150"/>
      <c r="C226" s="150"/>
      <c r="D226" s="155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</row>
    <row r="227" spans="2:17" x14ac:dyDescent="0.2">
      <c r="B227" s="150"/>
      <c r="C227" s="150"/>
      <c r="D227" s="155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</row>
    <row r="228" spans="2:17" x14ac:dyDescent="0.2">
      <c r="B228" s="150"/>
      <c r="C228" s="150"/>
      <c r="D228" s="155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</row>
    <row r="229" spans="2:17" x14ac:dyDescent="0.2">
      <c r="B229" s="150"/>
      <c r="C229" s="150"/>
      <c r="D229" s="155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</row>
    <row r="230" spans="2:17" x14ac:dyDescent="0.2">
      <c r="B230" s="150"/>
      <c r="C230" s="150"/>
      <c r="D230" s="155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</row>
    <row r="231" spans="2:17" x14ac:dyDescent="0.2">
      <c r="B231" s="150"/>
      <c r="C231" s="150"/>
      <c r="D231" s="155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</row>
    <row r="232" spans="2:17" x14ac:dyDescent="0.2">
      <c r="B232" s="150"/>
      <c r="C232" s="150"/>
      <c r="D232" s="155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</row>
    <row r="233" spans="2:17" x14ac:dyDescent="0.2">
      <c r="B233" s="150"/>
      <c r="C233" s="150"/>
      <c r="D233" s="155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</row>
    <row r="234" spans="2:17" x14ac:dyDescent="0.2">
      <c r="B234" s="150"/>
      <c r="C234" s="150"/>
      <c r="D234" s="155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</row>
    <row r="235" spans="2:17" x14ac:dyDescent="0.2">
      <c r="B235" s="150"/>
      <c r="C235" s="150"/>
      <c r="D235" s="155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</row>
    <row r="236" spans="2:17" x14ac:dyDescent="0.2">
      <c r="B236" s="150"/>
      <c r="C236" s="150"/>
      <c r="D236" s="155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</row>
    <row r="237" spans="2:17" x14ac:dyDescent="0.2">
      <c r="B237" s="150"/>
      <c r="C237" s="150"/>
      <c r="D237" s="155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</row>
    <row r="238" spans="2:17" x14ac:dyDescent="0.2">
      <c r="B238" s="150"/>
      <c r="C238" s="150"/>
      <c r="D238" s="155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</row>
    <row r="239" spans="2:17" x14ac:dyDescent="0.2">
      <c r="B239" s="150"/>
      <c r="C239" s="150"/>
      <c r="D239" s="155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</row>
    <row r="240" spans="2:17" x14ac:dyDescent="0.2">
      <c r="B240" s="150"/>
      <c r="C240" s="150"/>
      <c r="D240" s="155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</row>
    <row r="241" spans="2:17" x14ac:dyDescent="0.2">
      <c r="B241" s="150"/>
      <c r="C241" s="150"/>
      <c r="D241" s="155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</row>
    <row r="242" spans="2:17" x14ac:dyDescent="0.2">
      <c r="B242" s="150"/>
      <c r="C242" s="150"/>
      <c r="D242" s="155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</row>
    <row r="243" spans="2:17" x14ac:dyDescent="0.2">
      <c r="B243" s="150"/>
      <c r="C243" s="150"/>
      <c r="D243" s="155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</row>
    <row r="244" spans="2:17" x14ac:dyDescent="0.2"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</row>
    <row r="245" spans="2:17" x14ac:dyDescent="0.2"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</row>
    <row r="246" spans="2:17" x14ac:dyDescent="0.2"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</row>
    <row r="247" spans="2:17" x14ac:dyDescent="0.2"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</row>
    <row r="248" spans="2:17" x14ac:dyDescent="0.2">
      <c r="E248" s="134"/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</row>
    <row r="249" spans="2:17" x14ac:dyDescent="0.2">
      <c r="E249" s="134"/>
      <c r="F249" s="134"/>
      <c r="G249" s="134"/>
      <c r="H249" s="134"/>
      <c r="I249" s="134"/>
      <c r="J249" s="134"/>
      <c r="K249" s="134"/>
      <c r="L249" s="134"/>
      <c r="M249" s="134"/>
      <c r="N249" s="134"/>
      <c r="O249" s="134"/>
      <c r="P249" s="134"/>
      <c r="Q249" s="134"/>
    </row>
    <row r="250" spans="2:17" x14ac:dyDescent="0.2">
      <c r="E250" s="134"/>
      <c r="F250" s="134"/>
      <c r="G250" s="134"/>
      <c r="H250" s="134"/>
      <c r="I250" s="134"/>
      <c r="J250" s="134"/>
      <c r="K250" s="134"/>
      <c r="L250" s="134"/>
      <c r="M250" s="134"/>
      <c r="N250" s="134"/>
      <c r="O250" s="134"/>
      <c r="P250" s="134"/>
      <c r="Q250" s="134"/>
    </row>
    <row r="251" spans="2:17" x14ac:dyDescent="0.2">
      <c r="E251" s="134"/>
      <c r="F251" s="134"/>
      <c r="G251" s="134"/>
      <c r="H251" s="134"/>
      <c r="I251" s="134"/>
      <c r="J251" s="134"/>
      <c r="K251" s="134"/>
      <c r="L251" s="134"/>
      <c r="M251" s="134"/>
      <c r="N251" s="134"/>
      <c r="O251" s="134"/>
      <c r="P251" s="134"/>
      <c r="Q251" s="13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145" bestFit="1" customWidth="1"/>
    <col min="2" max="2" width="17.42578125" style="162" customWidth="1"/>
    <col min="3" max="3" width="18.140625" style="162" customWidth="1"/>
    <col min="4" max="4" width="11.42578125" style="167" bestFit="1" customWidth="1"/>
    <col min="5" max="5" width="17.140625" style="162" customWidth="1"/>
    <col min="6" max="6" width="17.5703125" style="162" customWidth="1"/>
    <col min="7" max="7" width="11.42578125" style="167" bestFit="1" customWidth="1"/>
    <col min="8" max="8" width="16.140625" style="162" bestFit="1" customWidth="1"/>
    <col min="9" max="16384" width="9.140625" style="145"/>
  </cols>
  <sheetData>
    <row r="2" spans="1:19" ht="18.75" x14ac:dyDescent="0.3">
      <c r="A2" s="5" t="s">
        <v>207</v>
      </c>
      <c r="B2" s="3"/>
      <c r="C2" s="3"/>
      <c r="D2" s="3"/>
      <c r="E2" s="3"/>
      <c r="F2" s="3"/>
      <c r="G2" s="3"/>
      <c r="H2" s="3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3" spans="1:19" x14ac:dyDescent="0.2">
      <c r="A3" s="26"/>
    </row>
    <row r="4" spans="1:19" s="178" customFormat="1" x14ac:dyDescent="0.2">
      <c r="B4" s="199"/>
      <c r="C4" s="199"/>
      <c r="D4" s="175"/>
      <c r="E4" s="199"/>
      <c r="F4" s="199"/>
      <c r="G4" s="175"/>
      <c r="H4" s="178" t="str">
        <f>VALVAL</f>
        <v>млрд. одиниць</v>
      </c>
    </row>
    <row r="5" spans="1:19" s="50" customFormat="1" x14ac:dyDescent="0.2">
      <c r="A5" s="81"/>
      <c r="B5" s="265">
        <v>43465</v>
      </c>
      <c r="C5" s="266"/>
      <c r="D5" s="267"/>
      <c r="E5" s="265">
        <v>43646</v>
      </c>
      <c r="F5" s="266"/>
      <c r="G5" s="267"/>
      <c r="H5" s="88"/>
    </row>
    <row r="6" spans="1:19" s="42" customFormat="1" x14ac:dyDescent="0.2">
      <c r="A6" s="105"/>
      <c r="B6" s="255" t="s">
        <v>170</v>
      </c>
      <c r="C6" s="255" t="s">
        <v>173</v>
      </c>
      <c r="D6" s="259" t="s">
        <v>192</v>
      </c>
      <c r="E6" s="255" t="s">
        <v>170</v>
      </c>
      <c r="F6" s="255" t="s">
        <v>173</v>
      </c>
      <c r="G6" s="259" t="s">
        <v>192</v>
      </c>
      <c r="H6" s="255" t="s">
        <v>67</v>
      </c>
    </row>
    <row r="7" spans="1:19" s="76" customFormat="1" ht="15.75" x14ac:dyDescent="0.2">
      <c r="A7" s="133" t="s">
        <v>153</v>
      </c>
      <c r="B7" s="173">
        <f t="shared" ref="B7:H7" si="0">SUM(B8:B15)</f>
        <v>78.316490487460001</v>
      </c>
      <c r="C7" s="173">
        <f t="shared" si="0"/>
        <v>2168.44766417245</v>
      </c>
      <c r="D7" s="176">
        <f t="shared" si="0"/>
        <v>1</v>
      </c>
      <c r="E7" s="173">
        <f t="shared" si="0"/>
        <v>80.347737992480006</v>
      </c>
      <c r="F7" s="173">
        <f t="shared" si="0"/>
        <v>2102.4096051445699</v>
      </c>
      <c r="G7" s="176">
        <f t="shared" si="0"/>
        <v>1</v>
      </c>
      <c r="H7" s="173">
        <f t="shared" si="0"/>
        <v>3.4694469519536142E-18</v>
      </c>
    </row>
    <row r="8" spans="1:19" s="166" customFormat="1" x14ac:dyDescent="0.2">
      <c r="A8" s="98" t="s">
        <v>164</v>
      </c>
      <c r="B8" s="159">
        <v>8.6651807366500009</v>
      </c>
      <c r="C8" s="159">
        <v>239.92381184453001</v>
      </c>
      <c r="D8" s="164">
        <v>0.11064300000000001</v>
      </c>
      <c r="E8" s="159">
        <v>8.5398517994700001</v>
      </c>
      <c r="F8" s="159">
        <v>223.45702440772001</v>
      </c>
      <c r="G8" s="164">
        <v>0.10628600000000001</v>
      </c>
      <c r="H8" s="159">
        <v>-4.3569999999999998E-3</v>
      </c>
    </row>
    <row r="9" spans="1:19" s="166" customFormat="1" x14ac:dyDescent="0.2">
      <c r="A9" s="98" t="s">
        <v>183</v>
      </c>
      <c r="B9" s="159">
        <v>5.2431215984100001</v>
      </c>
      <c r="C9" s="159">
        <v>145.172935</v>
      </c>
      <c r="D9" s="164">
        <v>6.6947999999999994E-2</v>
      </c>
      <c r="E9" s="159">
        <v>5.5480706120800001</v>
      </c>
      <c r="F9" s="159">
        <v>145.172935</v>
      </c>
      <c r="G9" s="164">
        <v>6.9051000000000001E-2</v>
      </c>
      <c r="H9" s="159">
        <v>2.1029999999999998E-3</v>
      </c>
    </row>
    <row r="10" spans="1:19" s="166" customFormat="1" x14ac:dyDescent="0.2">
      <c r="A10" s="98" t="s">
        <v>117</v>
      </c>
      <c r="B10" s="159">
        <v>12.997231803169999</v>
      </c>
      <c r="C10" s="159">
        <v>359.87078543537001</v>
      </c>
      <c r="D10" s="164">
        <v>0.16595799999999999</v>
      </c>
      <c r="E10" s="159">
        <v>11.958651251999999</v>
      </c>
      <c r="F10" s="159">
        <v>312.91463686498003</v>
      </c>
      <c r="G10" s="164">
        <v>0.148836</v>
      </c>
      <c r="H10" s="159">
        <v>-1.7121999999999998E-2</v>
      </c>
    </row>
    <row r="11" spans="1:19" s="166" customFormat="1" x14ac:dyDescent="0.2">
      <c r="A11" s="98" t="s">
        <v>158</v>
      </c>
      <c r="B11" s="159">
        <v>51.410956349229998</v>
      </c>
      <c r="C11" s="159">
        <v>1423.4801318925499</v>
      </c>
      <c r="D11" s="164">
        <v>0.65645100000000001</v>
      </c>
      <c r="E11" s="159">
        <v>54.30116432893</v>
      </c>
      <c r="F11" s="159">
        <v>1420.86500887187</v>
      </c>
      <c r="G11" s="164">
        <v>0.67582699999999996</v>
      </c>
      <c r="H11" s="159">
        <v>1.9376000000000001E-2</v>
      </c>
    </row>
    <row r="12" spans="1:19" s="166" customFormat="1" x14ac:dyDescent="0.2">
      <c r="A12" s="98"/>
      <c r="B12" s="159"/>
      <c r="C12" s="159"/>
      <c r="D12" s="164"/>
      <c r="E12" s="159"/>
      <c r="F12" s="159"/>
      <c r="G12" s="164"/>
      <c r="H12" s="159">
        <f t="shared" ref="H12:H13" si="1">G12-D12</f>
        <v>0</v>
      </c>
    </row>
    <row r="13" spans="1:19" s="166" customFormat="1" x14ac:dyDescent="0.2">
      <c r="A13" s="98"/>
      <c r="B13" s="159"/>
      <c r="C13" s="159"/>
      <c r="D13" s="164"/>
      <c r="E13" s="159"/>
      <c r="F13" s="159"/>
      <c r="G13" s="164"/>
      <c r="H13" s="200">
        <f t="shared" si="1"/>
        <v>0</v>
      </c>
    </row>
    <row r="14" spans="1:19" x14ac:dyDescent="0.2">
      <c r="B14" s="150"/>
      <c r="C14" s="150"/>
      <c r="D14" s="155"/>
      <c r="E14" s="150"/>
      <c r="F14" s="150"/>
      <c r="G14" s="155"/>
      <c r="H14" s="46"/>
      <c r="I14" s="134"/>
      <c r="J14" s="134"/>
      <c r="K14" s="134"/>
      <c r="L14" s="134"/>
      <c r="M14" s="134"/>
      <c r="N14" s="134"/>
      <c r="O14" s="134"/>
      <c r="P14" s="134"/>
      <c r="Q14" s="134"/>
    </row>
    <row r="15" spans="1:19" x14ac:dyDescent="0.2">
      <c r="B15" s="150"/>
      <c r="C15" s="150"/>
      <c r="D15" s="155"/>
      <c r="E15" s="150"/>
      <c r="F15" s="150"/>
      <c r="G15" s="155"/>
      <c r="H15" s="46"/>
      <c r="I15" s="134"/>
      <c r="J15" s="134"/>
      <c r="K15" s="134"/>
      <c r="L15" s="134"/>
      <c r="M15" s="134"/>
      <c r="N15" s="134"/>
      <c r="O15" s="134"/>
      <c r="P15" s="134"/>
      <c r="Q15" s="134"/>
    </row>
    <row r="16" spans="1:19" x14ac:dyDescent="0.2">
      <c r="B16" s="150"/>
      <c r="C16" s="150"/>
      <c r="D16" s="155"/>
      <c r="E16" s="150"/>
      <c r="F16" s="150"/>
      <c r="G16" s="155"/>
      <c r="H16" s="107"/>
      <c r="I16" s="134"/>
      <c r="J16" s="134"/>
      <c r="K16" s="134"/>
      <c r="L16" s="134"/>
      <c r="M16" s="134"/>
      <c r="N16" s="134"/>
      <c r="O16" s="134"/>
      <c r="P16" s="134"/>
      <c r="Q16" s="134"/>
    </row>
    <row r="17" spans="1:19" x14ac:dyDescent="0.2">
      <c r="B17" s="150"/>
      <c r="C17" s="150"/>
      <c r="D17" s="155"/>
      <c r="E17" s="150"/>
      <c r="F17" s="150"/>
      <c r="G17" s="155"/>
      <c r="H17" s="178" t="str">
        <f>VALVAL</f>
        <v>млрд. одиниць</v>
      </c>
      <c r="I17" s="134"/>
      <c r="J17" s="134"/>
      <c r="K17" s="134"/>
      <c r="L17" s="134"/>
      <c r="M17" s="134"/>
      <c r="N17" s="134"/>
      <c r="O17" s="134"/>
      <c r="P17" s="134"/>
      <c r="Q17" s="134"/>
    </row>
    <row r="18" spans="1:19" x14ac:dyDescent="0.2">
      <c r="A18" s="81"/>
      <c r="B18" s="265">
        <v>43465</v>
      </c>
      <c r="C18" s="266"/>
      <c r="D18" s="267"/>
      <c r="E18" s="265">
        <v>43646</v>
      </c>
      <c r="F18" s="266"/>
      <c r="G18" s="267"/>
      <c r="H18" s="88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</row>
    <row r="19" spans="1:19" s="153" customFormat="1" x14ac:dyDescent="0.2">
      <c r="A19" s="218"/>
      <c r="B19" s="102" t="s">
        <v>170</v>
      </c>
      <c r="C19" s="102" t="s">
        <v>173</v>
      </c>
      <c r="D19" s="94" t="s">
        <v>192</v>
      </c>
      <c r="E19" s="102" t="s">
        <v>170</v>
      </c>
      <c r="F19" s="102" t="s">
        <v>173</v>
      </c>
      <c r="G19" s="94" t="s">
        <v>192</v>
      </c>
      <c r="H19" s="102" t="s">
        <v>67</v>
      </c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9" s="203" customFormat="1" ht="15" x14ac:dyDescent="0.25">
      <c r="A20" s="223" t="s">
        <v>153</v>
      </c>
      <c r="B20" s="18">
        <f t="shared" ref="B20:G20" si="2">B$21+B$26</f>
        <v>78.316490487460001</v>
      </c>
      <c r="C20" s="18">
        <f t="shared" si="2"/>
        <v>2168.4476641724495</v>
      </c>
      <c r="D20" s="257">
        <f t="shared" si="2"/>
        <v>1</v>
      </c>
      <c r="E20" s="18">
        <f t="shared" si="2"/>
        <v>80.347737992479992</v>
      </c>
      <c r="F20" s="18">
        <f t="shared" si="2"/>
        <v>2102.4096051445699</v>
      </c>
      <c r="G20" s="257">
        <f t="shared" si="2"/>
        <v>1</v>
      </c>
      <c r="H20" s="18">
        <v>-9.9999999999999995E-7</v>
      </c>
      <c r="I20" s="193"/>
      <c r="J20" s="193"/>
      <c r="K20" s="193"/>
      <c r="L20" s="193"/>
      <c r="M20" s="193"/>
      <c r="N20" s="193"/>
      <c r="O20" s="193"/>
      <c r="P20" s="193"/>
      <c r="Q20" s="193"/>
    </row>
    <row r="21" spans="1:19" s="65" customFormat="1" ht="15" x14ac:dyDescent="0.25">
      <c r="A21" s="58" t="s">
        <v>70</v>
      </c>
      <c r="B21" s="127">
        <f t="shared" ref="B21:G21" si="3">SUM(B$22:B$25)</f>
        <v>67.186989245060005</v>
      </c>
      <c r="C21" s="127">
        <f t="shared" si="3"/>
        <v>1860.2910955850798</v>
      </c>
      <c r="D21" s="113">
        <f t="shared" si="3"/>
        <v>0.85789100000000007</v>
      </c>
      <c r="E21" s="127">
        <f t="shared" si="3"/>
        <v>70.024855533359997</v>
      </c>
      <c r="F21" s="127">
        <f t="shared" si="3"/>
        <v>1832.29711937814</v>
      </c>
      <c r="G21" s="113">
        <f t="shared" si="3"/>
        <v>0.87152200000000002</v>
      </c>
      <c r="H21" s="127">
        <v>1.3631000000000001E-2</v>
      </c>
      <c r="I21" s="55"/>
      <c r="J21" s="55"/>
      <c r="K21" s="55"/>
      <c r="L21" s="55"/>
      <c r="M21" s="55"/>
      <c r="N21" s="55"/>
      <c r="O21" s="55"/>
      <c r="P21" s="55"/>
      <c r="Q21" s="55"/>
    </row>
    <row r="22" spans="1:19" s="22" customFormat="1" outlineLevel="1" x14ac:dyDescent="0.2">
      <c r="A22" s="213" t="s">
        <v>164</v>
      </c>
      <c r="B22" s="70">
        <v>6.3820003318699996</v>
      </c>
      <c r="C22" s="70">
        <v>176.70651003730001</v>
      </c>
      <c r="D22" s="62">
        <v>8.1490000000000007E-2</v>
      </c>
      <c r="E22" s="70">
        <v>6.2814178471200002</v>
      </c>
      <c r="F22" s="70">
        <v>164.36197888874</v>
      </c>
      <c r="G22" s="62">
        <v>7.8177999999999997E-2</v>
      </c>
      <c r="H22" s="70">
        <v>-3.3119999999999998E-3</v>
      </c>
      <c r="I22" s="15"/>
      <c r="J22" s="15"/>
      <c r="K22" s="15"/>
      <c r="L22" s="15"/>
      <c r="M22" s="15"/>
      <c r="N22" s="15"/>
      <c r="O22" s="15"/>
      <c r="P22" s="15"/>
      <c r="Q22" s="15"/>
    </row>
    <row r="23" spans="1:19" outlineLevel="1" x14ac:dyDescent="0.2">
      <c r="A23" s="180" t="s">
        <v>183</v>
      </c>
      <c r="B23" s="106">
        <v>5.2431215984100001</v>
      </c>
      <c r="C23" s="106">
        <v>145.172935</v>
      </c>
      <c r="D23" s="111">
        <v>6.6947999999999994E-2</v>
      </c>
      <c r="E23" s="106">
        <v>5.5480706120800001</v>
      </c>
      <c r="F23" s="106">
        <v>145.172935</v>
      </c>
      <c r="G23" s="111">
        <v>6.9051000000000001E-2</v>
      </c>
      <c r="H23" s="106">
        <v>2.1029999999999998E-3</v>
      </c>
      <c r="I23" s="134"/>
      <c r="J23" s="134"/>
      <c r="K23" s="134"/>
      <c r="L23" s="134"/>
      <c r="M23" s="134"/>
      <c r="N23" s="134"/>
      <c r="O23" s="134"/>
      <c r="P23" s="134"/>
      <c r="Q23" s="134"/>
    </row>
    <row r="24" spans="1:19" outlineLevel="1" x14ac:dyDescent="0.2">
      <c r="A24" s="180" t="s">
        <v>117</v>
      </c>
      <c r="B24" s="106">
        <v>5.1586406226300001</v>
      </c>
      <c r="C24" s="106">
        <v>142.83380344055999</v>
      </c>
      <c r="D24" s="111">
        <v>6.5868999999999997E-2</v>
      </c>
      <c r="E24" s="106">
        <v>4.4822366079</v>
      </c>
      <c r="F24" s="106">
        <v>117.28391529683999</v>
      </c>
      <c r="G24" s="111">
        <v>5.5785000000000001E-2</v>
      </c>
      <c r="H24" s="106">
        <v>-1.0083999999999999E-2</v>
      </c>
      <c r="I24" s="134"/>
      <c r="J24" s="134"/>
      <c r="K24" s="134"/>
      <c r="L24" s="134"/>
      <c r="M24" s="134"/>
      <c r="N24" s="134"/>
      <c r="O24" s="134"/>
      <c r="P24" s="134"/>
      <c r="Q24" s="134"/>
    </row>
    <row r="25" spans="1:19" outlineLevel="1" x14ac:dyDescent="0.2">
      <c r="A25" s="180" t="s">
        <v>158</v>
      </c>
      <c r="B25" s="106">
        <v>50.40322669215</v>
      </c>
      <c r="C25" s="106">
        <v>1395.5778471072199</v>
      </c>
      <c r="D25" s="111">
        <v>0.64358400000000004</v>
      </c>
      <c r="E25" s="106">
        <v>53.713130466259997</v>
      </c>
      <c r="F25" s="106">
        <v>1405.4782901925601</v>
      </c>
      <c r="G25" s="111">
        <v>0.66850799999999999</v>
      </c>
      <c r="H25" s="106">
        <v>2.4924000000000002E-2</v>
      </c>
      <c r="I25" s="134"/>
      <c r="J25" s="134"/>
      <c r="K25" s="134"/>
      <c r="L25" s="134"/>
      <c r="M25" s="134"/>
      <c r="N25" s="134"/>
      <c r="O25" s="134"/>
      <c r="P25" s="134"/>
      <c r="Q25" s="134"/>
    </row>
    <row r="26" spans="1:19" ht="15" x14ac:dyDescent="0.25">
      <c r="A26" s="256" t="s">
        <v>14</v>
      </c>
      <c r="B26" s="149">
        <f t="shared" ref="B26:G26" si="4">SUM(B$27:B$29)</f>
        <v>11.1295012424</v>
      </c>
      <c r="C26" s="149">
        <f t="shared" si="4"/>
        <v>308.15656858736997</v>
      </c>
      <c r="D26" s="130">
        <f t="shared" si="4"/>
        <v>0.14210899999999999</v>
      </c>
      <c r="E26" s="149">
        <f t="shared" si="4"/>
        <v>10.322882459120001</v>
      </c>
      <c r="F26" s="149">
        <f t="shared" si="4"/>
        <v>270.11248576642998</v>
      </c>
      <c r="G26" s="130">
        <f t="shared" si="4"/>
        <v>0.12847799999999998</v>
      </c>
      <c r="H26" s="149">
        <v>-1.3632E-2</v>
      </c>
      <c r="I26" s="134"/>
      <c r="J26" s="134"/>
      <c r="K26" s="134"/>
      <c r="L26" s="134"/>
      <c r="M26" s="134"/>
      <c r="N26" s="134"/>
      <c r="O26" s="134"/>
      <c r="P26" s="134"/>
      <c r="Q26" s="134"/>
    </row>
    <row r="27" spans="1:19" outlineLevel="1" x14ac:dyDescent="0.2">
      <c r="A27" s="180" t="s">
        <v>164</v>
      </c>
      <c r="B27" s="106">
        <v>2.28318040478</v>
      </c>
      <c r="C27" s="106">
        <v>63.217301807230001</v>
      </c>
      <c r="D27" s="111">
        <v>2.9152999999999998E-2</v>
      </c>
      <c r="E27" s="106">
        <v>2.2584339523499999</v>
      </c>
      <c r="F27" s="106">
        <v>59.095045518980001</v>
      </c>
      <c r="G27" s="111">
        <v>2.8108000000000001E-2</v>
      </c>
      <c r="H27" s="106">
        <v>-1.0449999999999999E-3</v>
      </c>
      <c r="I27" s="134"/>
      <c r="J27" s="134"/>
      <c r="K27" s="134"/>
      <c r="L27" s="134"/>
      <c r="M27" s="134"/>
      <c r="N27" s="134"/>
      <c r="O27" s="134"/>
      <c r="P27" s="134"/>
      <c r="Q27" s="134"/>
    </row>
    <row r="28" spans="1:19" outlineLevel="1" x14ac:dyDescent="0.2">
      <c r="A28" s="180" t="s">
        <v>117</v>
      </c>
      <c r="B28" s="106">
        <v>7.8385911805399999</v>
      </c>
      <c r="C28" s="106">
        <v>217.03698199480999</v>
      </c>
      <c r="D28" s="111">
        <v>0.100089</v>
      </c>
      <c r="E28" s="106">
        <v>7.4764146441000001</v>
      </c>
      <c r="F28" s="106">
        <v>195.63072156813999</v>
      </c>
      <c r="G28" s="111">
        <v>9.3050999999999995E-2</v>
      </c>
      <c r="H28" s="106">
        <v>-7.038E-3</v>
      </c>
      <c r="I28" s="134"/>
      <c r="J28" s="134"/>
      <c r="K28" s="134"/>
      <c r="L28" s="134"/>
      <c r="M28" s="134"/>
      <c r="N28" s="134"/>
      <c r="O28" s="134"/>
      <c r="P28" s="134"/>
      <c r="Q28" s="134"/>
    </row>
    <row r="29" spans="1:19" outlineLevel="1" x14ac:dyDescent="0.2">
      <c r="A29" s="180" t="s">
        <v>158</v>
      </c>
      <c r="B29" s="106">
        <v>1.0077296570800001</v>
      </c>
      <c r="C29" s="106">
        <v>27.90228478533</v>
      </c>
      <c r="D29" s="111">
        <v>1.2867E-2</v>
      </c>
      <c r="E29" s="106">
        <v>0.58803386267000002</v>
      </c>
      <c r="F29" s="106">
        <v>15.38671867931</v>
      </c>
      <c r="G29" s="111">
        <v>7.319E-3</v>
      </c>
      <c r="H29" s="106">
        <v>-5.5490000000000001E-3</v>
      </c>
      <c r="I29" s="134"/>
      <c r="J29" s="134"/>
      <c r="K29" s="134"/>
      <c r="L29" s="134"/>
      <c r="M29" s="134"/>
      <c r="N29" s="134"/>
      <c r="O29" s="134"/>
      <c r="P29" s="134"/>
      <c r="Q29" s="134"/>
    </row>
    <row r="30" spans="1:19" x14ac:dyDescent="0.2">
      <c r="B30" s="150"/>
      <c r="C30" s="150"/>
      <c r="D30" s="155"/>
      <c r="E30" s="150"/>
      <c r="F30" s="150"/>
      <c r="G30" s="155"/>
      <c r="H30" s="150"/>
      <c r="I30" s="134"/>
      <c r="J30" s="134"/>
      <c r="K30" s="134"/>
      <c r="L30" s="134"/>
      <c r="M30" s="134"/>
      <c r="N30" s="134"/>
      <c r="O30" s="134"/>
      <c r="P30" s="134"/>
      <c r="Q30" s="134"/>
    </row>
    <row r="31" spans="1:19" x14ac:dyDescent="0.2">
      <c r="B31" s="150"/>
      <c r="C31" s="150"/>
      <c r="D31" s="155"/>
      <c r="E31" s="150"/>
      <c r="F31" s="150"/>
      <c r="G31" s="155"/>
      <c r="H31" s="150"/>
      <c r="I31" s="134"/>
      <c r="J31" s="134"/>
      <c r="K31" s="134"/>
      <c r="L31" s="134"/>
      <c r="M31" s="134"/>
      <c r="N31" s="134"/>
      <c r="O31" s="134"/>
      <c r="P31" s="134"/>
      <c r="Q31" s="134"/>
    </row>
    <row r="32" spans="1:19" x14ac:dyDescent="0.2">
      <c r="B32" s="150"/>
      <c r="C32" s="150"/>
      <c r="D32" s="155"/>
      <c r="E32" s="150"/>
      <c r="F32" s="150"/>
      <c r="G32" s="155"/>
      <c r="H32" s="150"/>
      <c r="I32" s="134"/>
      <c r="J32" s="134"/>
      <c r="K32" s="134"/>
      <c r="L32" s="134"/>
      <c r="M32" s="134"/>
      <c r="N32" s="134"/>
      <c r="O32" s="134"/>
      <c r="P32" s="134"/>
      <c r="Q32" s="134"/>
    </row>
    <row r="33" spans="2:17" x14ac:dyDescent="0.2">
      <c r="B33" s="150"/>
      <c r="C33" s="150"/>
      <c r="D33" s="155"/>
      <c r="E33" s="150"/>
      <c r="F33" s="150"/>
      <c r="G33" s="155"/>
      <c r="H33" s="150"/>
      <c r="I33" s="134"/>
      <c r="J33" s="134"/>
      <c r="K33" s="134"/>
      <c r="L33" s="134"/>
      <c r="M33" s="134"/>
      <c r="N33" s="134"/>
      <c r="O33" s="134"/>
      <c r="P33" s="134"/>
      <c r="Q33" s="134"/>
    </row>
    <row r="34" spans="2:17" x14ac:dyDescent="0.2">
      <c r="B34" s="150"/>
      <c r="C34" s="150"/>
      <c r="D34" s="155"/>
      <c r="E34" s="150"/>
      <c r="F34" s="150"/>
      <c r="G34" s="155"/>
      <c r="H34" s="150"/>
      <c r="I34" s="134"/>
      <c r="J34" s="134"/>
      <c r="K34" s="134"/>
      <c r="L34" s="134"/>
      <c r="M34" s="134"/>
      <c r="N34" s="134"/>
      <c r="O34" s="134"/>
      <c r="P34" s="134"/>
      <c r="Q34" s="134"/>
    </row>
    <row r="35" spans="2:17" x14ac:dyDescent="0.2">
      <c r="B35" s="150"/>
      <c r="C35" s="150"/>
      <c r="D35" s="155"/>
      <c r="E35" s="150"/>
      <c r="F35" s="150"/>
      <c r="G35" s="155"/>
      <c r="H35" s="150"/>
      <c r="I35" s="134"/>
      <c r="J35" s="134"/>
      <c r="K35" s="134"/>
      <c r="L35" s="134"/>
      <c r="M35" s="134"/>
      <c r="N35" s="134"/>
      <c r="O35" s="134"/>
      <c r="P35" s="134"/>
      <c r="Q35" s="134"/>
    </row>
    <row r="36" spans="2:17" x14ac:dyDescent="0.2">
      <c r="B36" s="150"/>
      <c r="C36" s="150"/>
      <c r="D36" s="155"/>
      <c r="E36" s="150"/>
      <c r="F36" s="150"/>
      <c r="G36" s="155"/>
      <c r="H36" s="150"/>
      <c r="I36" s="134"/>
      <c r="J36" s="134"/>
      <c r="K36" s="134"/>
      <c r="L36" s="134"/>
      <c r="M36" s="134"/>
      <c r="N36" s="134"/>
      <c r="O36" s="134"/>
      <c r="P36" s="134"/>
      <c r="Q36" s="134"/>
    </row>
    <row r="37" spans="2:17" x14ac:dyDescent="0.2">
      <c r="B37" s="150"/>
      <c r="C37" s="150"/>
      <c r="D37" s="155"/>
      <c r="E37" s="150"/>
      <c r="F37" s="150"/>
      <c r="G37" s="155"/>
      <c r="H37" s="150"/>
      <c r="I37" s="134"/>
      <c r="J37" s="134"/>
      <c r="K37" s="134"/>
      <c r="L37" s="134"/>
      <c r="M37" s="134"/>
      <c r="N37" s="134"/>
      <c r="O37" s="134"/>
      <c r="P37" s="134"/>
      <c r="Q37" s="134"/>
    </row>
    <row r="38" spans="2:17" x14ac:dyDescent="0.2">
      <c r="B38" s="150"/>
      <c r="C38" s="150"/>
      <c r="D38" s="155"/>
      <c r="E38" s="150"/>
      <c r="F38" s="150"/>
      <c r="G38" s="155"/>
      <c r="H38" s="150"/>
      <c r="I38" s="134"/>
      <c r="J38" s="134"/>
      <c r="K38" s="134"/>
      <c r="L38" s="134"/>
      <c r="M38" s="134"/>
      <c r="N38" s="134"/>
      <c r="O38" s="134"/>
      <c r="P38" s="134"/>
      <c r="Q38" s="134"/>
    </row>
    <row r="39" spans="2:17" x14ac:dyDescent="0.2">
      <c r="B39" s="150"/>
      <c r="C39" s="150"/>
      <c r="D39" s="155"/>
      <c r="E39" s="150"/>
      <c r="F39" s="150"/>
      <c r="G39" s="155"/>
      <c r="H39" s="150"/>
      <c r="I39" s="134"/>
      <c r="J39" s="134"/>
      <c r="K39" s="134"/>
      <c r="L39" s="134"/>
      <c r="M39" s="134"/>
      <c r="N39" s="134"/>
      <c r="O39" s="134"/>
      <c r="P39" s="134"/>
      <c r="Q39" s="134"/>
    </row>
    <row r="40" spans="2:17" x14ac:dyDescent="0.2">
      <c r="B40" s="150"/>
      <c r="C40" s="150"/>
      <c r="D40" s="155"/>
      <c r="E40" s="150"/>
      <c r="F40" s="150"/>
      <c r="G40" s="155"/>
      <c r="H40" s="150"/>
      <c r="I40" s="134"/>
      <c r="J40" s="134"/>
      <c r="K40" s="134"/>
      <c r="L40" s="134"/>
      <c r="M40" s="134"/>
      <c r="N40" s="134"/>
      <c r="O40" s="134"/>
      <c r="P40" s="134"/>
      <c r="Q40" s="134"/>
    </row>
    <row r="41" spans="2:17" x14ac:dyDescent="0.2">
      <c r="B41" s="150"/>
      <c r="C41" s="150"/>
      <c r="D41" s="155"/>
      <c r="E41" s="150"/>
      <c r="F41" s="150"/>
      <c r="G41" s="155"/>
      <c r="H41" s="150"/>
      <c r="I41" s="134"/>
      <c r="J41" s="134"/>
      <c r="K41" s="134"/>
      <c r="L41" s="134"/>
      <c r="M41" s="134"/>
      <c r="N41" s="134"/>
      <c r="O41" s="134"/>
      <c r="P41" s="134"/>
      <c r="Q41" s="134"/>
    </row>
    <row r="42" spans="2:17" x14ac:dyDescent="0.2">
      <c r="B42" s="150"/>
      <c r="C42" s="150"/>
      <c r="D42" s="155"/>
      <c r="E42" s="150"/>
      <c r="F42" s="150"/>
      <c r="G42" s="155"/>
      <c r="H42" s="150"/>
      <c r="I42" s="134"/>
      <c r="J42" s="134"/>
      <c r="K42" s="134"/>
      <c r="L42" s="134"/>
      <c r="M42" s="134"/>
      <c r="N42" s="134"/>
      <c r="O42" s="134"/>
      <c r="P42" s="134"/>
      <c r="Q42" s="134"/>
    </row>
    <row r="43" spans="2:17" x14ac:dyDescent="0.2">
      <c r="B43" s="150"/>
      <c r="C43" s="150"/>
      <c r="D43" s="155"/>
      <c r="E43" s="150"/>
      <c r="F43" s="150"/>
      <c r="G43" s="155"/>
      <c r="H43" s="150"/>
      <c r="I43" s="134"/>
      <c r="J43" s="134"/>
      <c r="K43" s="134"/>
      <c r="L43" s="134"/>
      <c r="M43" s="134"/>
      <c r="N43" s="134"/>
      <c r="O43" s="134"/>
      <c r="P43" s="134"/>
      <c r="Q43" s="134"/>
    </row>
    <row r="44" spans="2:17" x14ac:dyDescent="0.2">
      <c r="B44" s="150"/>
      <c r="C44" s="150"/>
      <c r="D44" s="155"/>
      <c r="E44" s="150"/>
      <c r="F44" s="150"/>
      <c r="G44" s="155"/>
      <c r="H44" s="150"/>
      <c r="I44" s="134"/>
      <c r="J44" s="134"/>
      <c r="K44" s="134"/>
      <c r="L44" s="134"/>
      <c r="M44" s="134"/>
      <c r="N44" s="134"/>
      <c r="O44" s="134"/>
      <c r="P44" s="134"/>
      <c r="Q44" s="134"/>
    </row>
    <row r="45" spans="2:17" x14ac:dyDescent="0.2">
      <c r="B45" s="150"/>
      <c r="C45" s="150"/>
      <c r="D45" s="155"/>
      <c r="E45" s="150"/>
      <c r="F45" s="150"/>
      <c r="G45" s="155"/>
      <c r="H45" s="150"/>
      <c r="I45" s="134"/>
      <c r="J45" s="134"/>
      <c r="K45" s="134"/>
      <c r="L45" s="134"/>
      <c r="M45" s="134"/>
      <c r="N45" s="134"/>
      <c r="O45" s="134"/>
      <c r="P45" s="134"/>
      <c r="Q45" s="134"/>
    </row>
    <row r="46" spans="2:17" x14ac:dyDescent="0.2">
      <c r="B46" s="150"/>
      <c r="C46" s="150"/>
      <c r="D46" s="155"/>
      <c r="E46" s="150"/>
      <c r="F46" s="150"/>
      <c r="G46" s="155"/>
      <c r="H46" s="150"/>
      <c r="I46" s="134"/>
      <c r="J46" s="134"/>
      <c r="K46" s="134"/>
      <c r="L46" s="134"/>
      <c r="M46" s="134"/>
      <c r="N46" s="134"/>
      <c r="O46" s="134"/>
      <c r="P46" s="134"/>
      <c r="Q46" s="134"/>
    </row>
    <row r="47" spans="2:17" x14ac:dyDescent="0.2">
      <c r="B47" s="150"/>
      <c r="C47" s="150"/>
      <c r="D47" s="155"/>
      <c r="E47" s="150"/>
      <c r="F47" s="150"/>
      <c r="G47" s="155"/>
      <c r="H47" s="150"/>
      <c r="I47" s="134"/>
      <c r="J47" s="134"/>
      <c r="K47" s="134"/>
      <c r="L47" s="134"/>
      <c r="M47" s="134"/>
      <c r="N47" s="134"/>
      <c r="O47" s="134"/>
      <c r="P47" s="134"/>
      <c r="Q47" s="134"/>
    </row>
    <row r="48" spans="2:17" x14ac:dyDescent="0.2">
      <c r="B48" s="150"/>
      <c r="C48" s="150"/>
      <c r="D48" s="155"/>
      <c r="E48" s="150"/>
      <c r="F48" s="150"/>
      <c r="G48" s="155"/>
      <c r="H48" s="150"/>
      <c r="I48" s="134"/>
      <c r="J48" s="134"/>
      <c r="K48" s="134"/>
      <c r="L48" s="134"/>
      <c r="M48" s="134"/>
      <c r="N48" s="134"/>
      <c r="O48" s="134"/>
      <c r="P48" s="134"/>
      <c r="Q48" s="134"/>
    </row>
    <row r="49" spans="2:17" x14ac:dyDescent="0.2">
      <c r="B49" s="150"/>
      <c r="C49" s="150"/>
      <c r="D49" s="155"/>
      <c r="E49" s="150"/>
      <c r="F49" s="150"/>
      <c r="G49" s="155"/>
      <c r="H49" s="150"/>
      <c r="I49" s="134"/>
      <c r="J49" s="134"/>
      <c r="K49" s="134"/>
      <c r="L49" s="134"/>
      <c r="M49" s="134"/>
      <c r="N49" s="134"/>
      <c r="O49" s="134"/>
      <c r="P49" s="134"/>
      <c r="Q49" s="134"/>
    </row>
    <row r="50" spans="2:17" x14ac:dyDescent="0.2">
      <c r="B50" s="150"/>
      <c r="C50" s="150"/>
      <c r="D50" s="155"/>
      <c r="E50" s="150"/>
      <c r="F50" s="150"/>
      <c r="G50" s="155"/>
      <c r="H50" s="150"/>
      <c r="I50" s="134"/>
      <c r="J50" s="134"/>
      <c r="K50" s="134"/>
      <c r="L50" s="134"/>
      <c r="M50" s="134"/>
      <c r="N50" s="134"/>
      <c r="O50" s="134"/>
      <c r="P50" s="134"/>
      <c r="Q50" s="134"/>
    </row>
    <row r="51" spans="2:17" x14ac:dyDescent="0.2">
      <c r="B51" s="150"/>
      <c r="C51" s="150"/>
      <c r="D51" s="155"/>
      <c r="E51" s="150"/>
      <c r="F51" s="150"/>
      <c r="G51" s="155"/>
      <c r="H51" s="150"/>
      <c r="I51" s="134"/>
      <c r="J51" s="134"/>
      <c r="K51" s="134"/>
      <c r="L51" s="134"/>
      <c r="M51" s="134"/>
      <c r="N51" s="134"/>
      <c r="O51" s="134"/>
      <c r="P51" s="134"/>
      <c r="Q51" s="134"/>
    </row>
    <row r="52" spans="2:17" x14ac:dyDescent="0.2">
      <c r="B52" s="150"/>
      <c r="C52" s="150"/>
      <c r="D52" s="155"/>
      <c r="E52" s="150"/>
      <c r="F52" s="150"/>
      <c r="G52" s="155"/>
      <c r="H52" s="150"/>
      <c r="I52" s="134"/>
      <c r="J52" s="134"/>
      <c r="K52" s="134"/>
      <c r="L52" s="134"/>
      <c r="M52" s="134"/>
      <c r="N52" s="134"/>
      <c r="O52" s="134"/>
      <c r="P52" s="134"/>
      <c r="Q52" s="134"/>
    </row>
    <row r="53" spans="2:17" x14ac:dyDescent="0.2">
      <c r="B53" s="150"/>
      <c r="C53" s="150"/>
      <c r="D53" s="155"/>
      <c r="E53" s="150"/>
      <c r="F53" s="150"/>
      <c r="G53" s="155"/>
      <c r="H53" s="150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2:17" x14ac:dyDescent="0.2">
      <c r="B54" s="150"/>
      <c r="C54" s="150"/>
      <c r="D54" s="155"/>
      <c r="E54" s="150"/>
      <c r="F54" s="150"/>
      <c r="G54" s="155"/>
      <c r="H54" s="150"/>
      <c r="I54" s="134"/>
      <c r="J54" s="134"/>
      <c r="K54" s="134"/>
      <c r="L54" s="134"/>
      <c r="M54" s="134"/>
      <c r="N54" s="134"/>
      <c r="O54" s="134"/>
      <c r="P54" s="134"/>
      <c r="Q54" s="134"/>
    </row>
    <row r="55" spans="2:17" x14ac:dyDescent="0.2">
      <c r="B55" s="150"/>
      <c r="C55" s="150"/>
      <c r="D55" s="155"/>
      <c r="E55" s="150"/>
      <c r="F55" s="150"/>
      <c r="G55" s="155"/>
      <c r="H55" s="150"/>
      <c r="I55" s="134"/>
      <c r="J55" s="134"/>
      <c r="K55" s="134"/>
      <c r="L55" s="134"/>
      <c r="M55" s="134"/>
      <c r="N55" s="134"/>
      <c r="O55" s="134"/>
      <c r="P55" s="134"/>
      <c r="Q55" s="134"/>
    </row>
    <row r="56" spans="2:17" x14ac:dyDescent="0.2">
      <c r="B56" s="150"/>
      <c r="C56" s="150"/>
      <c r="D56" s="155"/>
      <c r="E56" s="150"/>
      <c r="F56" s="150"/>
      <c r="G56" s="155"/>
      <c r="H56" s="150"/>
      <c r="I56" s="134"/>
      <c r="J56" s="134"/>
      <c r="K56" s="134"/>
      <c r="L56" s="134"/>
      <c r="M56" s="134"/>
      <c r="N56" s="134"/>
      <c r="O56" s="134"/>
      <c r="P56" s="134"/>
      <c r="Q56" s="134"/>
    </row>
    <row r="57" spans="2:17" x14ac:dyDescent="0.2">
      <c r="B57" s="150"/>
      <c r="C57" s="150"/>
      <c r="D57" s="155"/>
      <c r="E57" s="150"/>
      <c r="F57" s="150"/>
      <c r="G57" s="155"/>
      <c r="H57" s="150"/>
      <c r="I57" s="134"/>
      <c r="J57" s="134"/>
      <c r="K57" s="134"/>
      <c r="L57" s="134"/>
      <c r="M57" s="134"/>
      <c r="N57" s="134"/>
      <c r="O57" s="134"/>
      <c r="P57" s="134"/>
      <c r="Q57" s="134"/>
    </row>
    <row r="58" spans="2:17" x14ac:dyDescent="0.2">
      <c r="B58" s="150"/>
      <c r="C58" s="150"/>
      <c r="D58" s="155"/>
      <c r="E58" s="150"/>
      <c r="F58" s="150"/>
      <c r="G58" s="155"/>
      <c r="H58" s="150"/>
      <c r="I58" s="134"/>
      <c r="J58" s="134"/>
      <c r="K58" s="134"/>
      <c r="L58" s="134"/>
      <c r="M58" s="134"/>
      <c r="N58" s="134"/>
      <c r="O58" s="134"/>
      <c r="P58" s="134"/>
      <c r="Q58" s="134"/>
    </row>
    <row r="59" spans="2:17" x14ac:dyDescent="0.2">
      <c r="B59" s="150"/>
      <c r="C59" s="150"/>
      <c r="D59" s="155"/>
      <c r="E59" s="150"/>
      <c r="F59" s="150"/>
      <c r="G59" s="155"/>
      <c r="H59" s="150"/>
      <c r="I59" s="134"/>
      <c r="J59" s="134"/>
      <c r="K59" s="134"/>
      <c r="L59" s="134"/>
      <c r="M59" s="134"/>
      <c r="N59" s="134"/>
      <c r="O59" s="134"/>
      <c r="P59" s="134"/>
      <c r="Q59" s="134"/>
    </row>
    <row r="60" spans="2:17" x14ac:dyDescent="0.2">
      <c r="B60" s="150"/>
      <c r="C60" s="150"/>
      <c r="D60" s="155"/>
      <c r="E60" s="150"/>
      <c r="F60" s="150"/>
      <c r="G60" s="155"/>
      <c r="H60" s="150"/>
      <c r="I60" s="134"/>
      <c r="J60" s="134"/>
      <c r="K60" s="134"/>
      <c r="L60" s="134"/>
      <c r="M60" s="134"/>
      <c r="N60" s="134"/>
      <c r="O60" s="134"/>
      <c r="P60" s="134"/>
      <c r="Q60" s="134"/>
    </row>
    <row r="61" spans="2:17" x14ac:dyDescent="0.2">
      <c r="B61" s="150"/>
      <c r="C61" s="150"/>
      <c r="D61" s="155"/>
      <c r="E61" s="150"/>
      <c r="F61" s="150"/>
      <c r="G61" s="155"/>
      <c r="H61" s="150"/>
      <c r="I61" s="134"/>
      <c r="J61" s="134"/>
      <c r="K61" s="134"/>
      <c r="L61" s="134"/>
      <c r="M61" s="134"/>
      <c r="N61" s="134"/>
      <c r="O61" s="134"/>
      <c r="P61" s="134"/>
      <c r="Q61" s="134"/>
    </row>
    <row r="62" spans="2:17" x14ac:dyDescent="0.2">
      <c r="B62" s="150"/>
      <c r="C62" s="150"/>
      <c r="D62" s="155"/>
      <c r="E62" s="150"/>
      <c r="F62" s="150"/>
      <c r="G62" s="155"/>
      <c r="H62" s="150"/>
      <c r="I62" s="134"/>
      <c r="J62" s="134"/>
      <c r="K62" s="134"/>
      <c r="L62" s="134"/>
      <c r="M62" s="134"/>
      <c r="N62" s="134"/>
      <c r="O62" s="134"/>
      <c r="P62" s="134"/>
      <c r="Q62" s="134"/>
    </row>
    <row r="63" spans="2:17" x14ac:dyDescent="0.2">
      <c r="B63" s="150"/>
      <c r="C63" s="150"/>
      <c r="D63" s="155"/>
      <c r="E63" s="150"/>
      <c r="F63" s="150"/>
      <c r="G63" s="155"/>
      <c r="H63" s="150"/>
      <c r="I63" s="134"/>
      <c r="J63" s="134"/>
      <c r="K63" s="134"/>
      <c r="L63" s="134"/>
      <c r="M63" s="134"/>
      <c r="N63" s="134"/>
      <c r="O63" s="134"/>
      <c r="P63" s="134"/>
      <c r="Q63" s="134"/>
    </row>
    <row r="64" spans="2:17" x14ac:dyDescent="0.2">
      <c r="B64" s="150"/>
      <c r="C64" s="150"/>
      <c r="D64" s="155"/>
      <c r="E64" s="150"/>
      <c r="F64" s="150"/>
      <c r="G64" s="155"/>
      <c r="H64" s="150"/>
      <c r="I64" s="134"/>
      <c r="J64" s="134"/>
      <c r="K64" s="134"/>
      <c r="L64" s="134"/>
      <c r="M64" s="134"/>
      <c r="N64" s="134"/>
      <c r="O64" s="134"/>
      <c r="P64" s="134"/>
      <c r="Q64" s="134"/>
    </row>
    <row r="65" spans="2:17" x14ac:dyDescent="0.2">
      <c r="B65" s="150"/>
      <c r="C65" s="150"/>
      <c r="D65" s="155"/>
      <c r="E65" s="150"/>
      <c r="F65" s="150"/>
      <c r="G65" s="155"/>
      <c r="H65" s="150"/>
      <c r="I65" s="134"/>
      <c r="J65" s="134"/>
      <c r="K65" s="134"/>
      <c r="L65" s="134"/>
      <c r="M65" s="134"/>
      <c r="N65" s="134"/>
      <c r="O65" s="134"/>
      <c r="P65" s="134"/>
      <c r="Q65" s="134"/>
    </row>
    <row r="66" spans="2:17" x14ac:dyDescent="0.2">
      <c r="B66" s="150"/>
      <c r="C66" s="150"/>
      <c r="D66" s="155"/>
      <c r="E66" s="150"/>
      <c r="F66" s="150"/>
      <c r="G66" s="155"/>
      <c r="H66" s="150"/>
      <c r="I66" s="134"/>
      <c r="J66" s="134"/>
      <c r="K66" s="134"/>
      <c r="L66" s="134"/>
      <c r="M66" s="134"/>
      <c r="N66" s="134"/>
      <c r="O66" s="134"/>
      <c r="P66" s="134"/>
      <c r="Q66" s="134"/>
    </row>
    <row r="67" spans="2:17" x14ac:dyDescent="0.2">
      <c r="B67" s="150"/>
      <c r="C67" s="150"/>
      <c r="D67" s="155"/>
      <c r="E67" s="150"/>
      <c r="F67" s="150"/>
      <c r="G67" s="155"/>
      <c r="H67" s="150"/>
      <c r="I67" s="134"/>
      <c r="J67" s="134"/>
      <c r="K67" s="134"/>
      <c r="L67" s="134"/>
      <c r="M67" s="134"/>
      <c r="N67" s="134"/>
      <c r="O67" s="134"/>
      <c r="P67" s="134"/>
      <c r="Q67" s="134"/>
    </row>
    <row r="68" spans="2:17" x14ac:dyDescent="0.2">
      <c r="B68" s="150"/>
      <c r="C68" s="150"/>
      <c r="D68" s="155"/>
      <c r="E68" s="150"/>
      <c r="F68" s="150"/>
      <c r="G68" s="155"/>
      <c r="H68" s="150"/>
      <c r="I68" s="134"/>
      <c r="J68" s="134"/>
      <c r="K68" s="134"/>
      <c r="L68" s="134"/>
      <c r="M68" s="134"/>
      <c r="N68" s="134"/>
      <c r="O68" s="134"/>
      <c r="P68" s="134"/>
      <c r="Q68" s="134"/>
    </row>
    <row r="69" spans="2:17" x14ac:dyDescent="0.2">
      <c r="B69" s="150"/>
      <c r="C69" s="150"/>
      <c r="D69" s="155"/>
      <c r="E69" s="150"/>
      <c r="F69" s="150"/>
      <c r="G69" s="155"/>
      <c r="H69" s="150"/>
      <c r="I69" s="134"/>
      <c r="J69" s="134"/>
      <c r="K69" s="134"/>
      <c r="L69" s="134"/>
      <c r="M69" s="134"/>
      <c r="N69" s="134"/>
      <c r="O69" s="134"/>
      <c r="P69" s="134"/>
      <c r="Q69" s="134"/>
    </row>
    <row r="70" spans="2:17" x14ac:dyDescent="0.2">
      <c r="B70" s="150"/>
      <c r="C70" s="150"/>
      <c r="D70" s="155"/>
      <c r="E70" s="150"/>
      <c r="F70" s="150"/>
      <c r="G70" s="155"/>
      <c r="H70" s="150"/>
      <c r="I70" s="134"/>
      <c r="J70" s="134"/>
      <c r="K70" s="134"/>
      <c r="L70" s="134"/>
      <c r="M70" s="134"/>
      <c r="N70" s="134"/>
      <c r="O70" s="134"/>
      <c r="P70" s="134"/>
      <c r="Q70" s="134"/>
    </row>
    <row r="71" spans="2:17" x14ac:dyDescent="0.2">
      <c r="B71" s="150"/>
      <c r="C71" s="150"/>
      <c r="D71" s="155"/>
      <c r="E71" s="150"/>
      <c r="F71" s="150"/>
      <c r="G71" s="155"/>
      <c r="H71" s="150"/>
      <c r="I71" s="134"/>
      <c r="J71" s="134"/>
      <c r="K71" s="134"/>
      <c r="L71" s="134"/>
      <c r="M71" s="134"/>
      <c r="N71" s="134"/>
      <c r="O71" s="134"/>
      <c r="P71" s="134"/>
      <c r="Q71" s="134"/>
    </row>
    <row r="72" spans="2:17" x14ac:dyDescent="0.2">
      <c r="B72" s="150"/>
      <c r="C72" s="150"/>
      <c r="D72" s="155"/>
      <c r="E72" s="150"/>
      <c r="F72" s="150"/>
      <c r="G72" s="155"/>
      <c r="H72" s="150"/>
      <c r="I72" s="134"/>
      <c r="J72" s="134"/>
      <c r="K72" s="134"/>
      <c r="L72" s="134"/>
      <c r="M72" s="134"/>
      <c r="N72" s="134"/>
      <c r="O72" s="134"/>
      <c r="P72" s="134"/>
      <c r="Q72" s="134"/>
    </row>
    <row r="73" spans="2:17" x14ac:dyDescent="0.2">
      <c r="B73" s="150"/>
      <c r="C73" s="150"/>
      <c r="D73" s="155"/>
      <c r="E73" s="150"/>
      <c r="F73" s="150"/>
      <c r="G73" s="155"/>
      <c r="H73" s="150"/>
      <c r="I73" s="134"/>
      <c r="J73" s="134"/>
      <c r="K73" s="134"/>
      <c r="L73" s="134"/>
      <c r="M73" s="134"/>
      <c r="N73" s="134"/>
      <c r="O73" s="134"/>
      <c r="P73" s="134"/>
      <c r="Q73" s="134"/>
    </row>
    <row r="74" spans="2:17" x14ac:dyDescent="0.2">
      <c r="B74" s="150"/>
      <c r="C74" s="150"/>
      <c r="D74" s="155"/>
      <c r="E74" s="150"/>
      <c r="F74" s="150"/>
      <c r="G74" s="155"/>
      <c r="H74" s="150"/>
      <c r="I74" s="134"/>
      <c r="J74" s="134"/>
      <c r="K74" s="134"/>
      <c r="L74" s="134"/>
      <c r="M74" s="134"/>
      <c r="N74" s="134"/>
      <c r="O74" s="134"/>
      <c r="P74" s="134"/>
      <c r="Q74" s="134"/>
    </row>
    <row r="75" spans="2:17" x14ac:dyDescent="0.2">
      <c r="B75" s="150"/>
      <c r="C75" s="150"/>
      <c r="D75" s="155"/>
      <c r="E75" s="150"/>
      <c r="F75" s="150"/>
      <c r="G75" s="155"/>
      <c r="H75" s="150"/>
      <c r="I75" s="134"/>
      <c r="J75" s="134"/>
      <c r="K75" s="134"/>
      <c r="L75" s="134"/>
      <c r="M75" s="134"/>
      <c r="N75" s="134"/>
      <c r="O75" s="134"/>
      <c r="P75" s="134"/>
      <c r="Q75" s="134"/>
    </row>
    <row r="76" spans="2:17" x14ac:dyDescent="0.2">
      <c r="B76" s="150"/>
      <c r="C76" s="150"/>
      <c r="D76" s="155"/>
      <c r="E76" s="150"/>
      <c r="F76" s="150"/>
      <c r="G76" s="155"/>
      <c r="H76" s="150"/>
      <c r="I76" s="134"/>
      <c r="J76" s="134"/>
      <c r="K76" s="134"/>
      <c r="L76" s="134"/>
      <c r="M76" s="134"/>
      <c r="N76" s="134"/>
      <c r="O76" s="134"/>
      <c r="P76" s="134"/>
      <c r="Q76" s="134"/>
    </row>
    <row r="77" spans="2:17" x14ac:dyDescent="0.2">
      <c r="B77" s="150"/>
      <c r="C77" s="150"/>
      <c r="D77" s="155"/>
      <c r="E77" s="150"/>
      <c r="F77" s="150"/>
      <c r="G77" s="155"/>
      <c r="H77" s="150"/>
      <c r="I77" s="134"/>
      <c r="J77" s="134"/>
      <c r="K77" s="134"/>
      <c r="L77" s="134"/>
      <c r="M77" s="134"/>
      <c r="N77" s="134"/>
      <c r="O77" s="134"/>
      <c r="P77" s="134"/>
      <c r="Q77" s="134"/>
    </row>
    <row r="78" spans="2:17" x14ac:dyDescent="0.2">
      <c r="B78" s="150"/>
      <c r="C78" s="150"/>
      <c r="D78" s="155"/>
      <c r="E78" s="150"/>
      <c r="F78" s="150"/>
      <c r="G78" s="155"/>
      <c r="H78" s="150"/>
      <c r="I78" s="134"/>
      <c r="J78" s="134"/>
      <c r="K78" s="134"/>
      <c r="L78" s="134"/>
      <c r="M78" s="134"/>
      <c r="N78" s="134"/>
      <c r="O78" s="134"/>
      <c r="P78" s="134"/>
      <c r="Q78" s="134"/>
    </row>
    <row r="79" spans="2:17" x14ac:dyDescent="0.2">
      <c r="B79" s="150"/>
      <c r="C79" s="150"/>
      <c r="D79" s="155"/>
      <c r="E79" s="150"/>
      <c r="F79" s="150"/>
      <c r="G79" s="155"/>
      <c r="H79" s="150"/>
      <c r="I79" s="134"/>
      <c r="J79" s="134"/>
      <c r="K79" s="134"/>
      <c r="L79" s="134"/>
      <c r="M79" s="134"/>
      <c r="N79" s="134"/>
      <c r="O79" s="134"/>
      <c r="P79" s="134"/>
      <c r="Q79" s="134"/>
    </row>
    <row r="80" spans="2:17" x14ac:dyDescent="0.2">
      <c r="B80" s="150"/>
      <c r="C80" s="150"/>
      <c r="D80" s="155"/>
      <c r="E80" s="150"/>
      <c r="F80" s="150"/>
      <c r="G80" s="155"/>
      <c r="H80" s="150"/>
      <c r="I80" s="134"/>
      <c r="J80" s="134"/>
      <c r="K80" s="134"/>
      <c r="L80" s="134"/>
      <c r="M80" s="134"/>
      <c r="N80" s="134"/>
      <c r="O80" s="134"/>
      <c r="P80" s="134"/>
      <c r="Q80" s="134"/>
    </row>
    <row r="81" spans="2:17" x14ac:dyDescent="0.2">
      <c r="B81" s="150"/>
      <c r="C81" s="150"/>
      <c r="D81" s="155"/>
      <c r="E81" s="150"/>
      <c r="F81" s="150"/>
      <c r="G81" s="155"/>
      <c r="H81" s="150"/>
      <c r="I81" s="134"/>
      <c r="J81" s="134"/>
      <c r="K81" s="134"/>
      <c r="L81" s="134"/>
      <c r="M81" s="134"/>
      <c r="N81" s="134"/>
      <c r="O81" s="134"/>
      <c r="P81" s="134"/>
      <c r="Q81" s="134"/>
    </row>
    <row r="82" spans="2:17" x14ac:dyDescent="0.2">
      <c r="B82" s="150"/>
      <c r="C82" s="150"/>
      <c r="D82" s="155"/>
      <c r="E82" s="150"/>
      <c r="F82" s="150"/>
      <c r="G82" s="155"/>
      <c r="H82" s="150"/>
      <c r="I82" s="134"/>
      <c r="J82" s="134"/>
      <c r="K82" s="134"/>
      <c r="L82" s="134"/>
      <c r="M82" s="134"/>
      <c r="N82" s="134"/>
      <c r="O82" s="134"/>
      <c r="P82" s="134"/>
      <c r="Q82" s="134"/>
    </row>
    <row r="83" spans="2:17" x14ac:dyDescent="0.2">
      <c r="B83" s="150"/>
      <c r="C83" s="150"/>
      <c r="D83" s="155"/>
      <c r="E83" s="150"/>
      <c r="F83" s="150"/>
      <c r="G83" s="155"/>
      <c r="H83" s="150"/>
      <c r="I83" s="134"/>
      <c r="J83" s="134"/>
      <c r="K83" s="134"/>
      <c r="L83" s="134"/>
      <c r="M83" s="134"/>
      <c r="N83" s="134"/>
      <c r="O83" s="134"/>
      <c r="P83" s="134"/>
      <c r="Q83" s="134"/>
    </row>
    <row r="84" spans="2:17" x14ac:dyDescent="0.2">
      <c r="B84" s="150"/>
      <c r="C84" s="150"/>
      <c r="D84" s="155"/>
      <c r="E84" s="150"/>
      <c r="F84" s="150"/>
      <c r="G84" s="155"/>
      <c r="H84" s="150"/>
      <c r="I84" s="134"/>
      <c r="J84" s="134"/>
      <c r="K84" s="134"/>
      <c r="L84" s="134"/>
      <c r="M84" s="134"/>
      <c r="N84" s="134"/>
      <c r="O84" s="134"/>
      <c r="P84" s="134"/>
      <c r="Q84" s="134"/>
    </row>
    <row r="85" spans="2:17" x14ac:dyDescent="0.2">
      <c r="B85" s="150"/>
      <c r="C85" s="150"/>
      <c r="D85" s="155"/>
      <c r="E85" s="150"/>
      <c r="F85" s="150"/>
      <c r="G85" s="155"/>
      <c r="H85" s="150"/>
      <c r="I85" s="134"/>
      <c r="J85" s="134"/>
      <c r="K85" s="134"/>
      <c r="L85" s="134"/>
      <c r="M85" s="134"/>
      <c r="N85" s="134"/>
      <c r="O85" s="134"/>
      <c r="P85" s="134"/>
      <c r="Q85" s="134"/>
    </row>
    <row r="86" spans="2:17" x14ac:dyDescent="0.2">
      <c r="B86" s="150"/>
      <c r="C86" s="150"/>
      <c r="D86" s="155"/>
      <c r="E86" s="150"/>
      <c r="F86" s="150"/>
      <c r="G86" s="155"/>
      <c r="H86" s="150"/>
      <c r="I86" s="134"/>
      <c r="J86" s="134"/>
      <c r="K86" s="134"/>
      <c r="L86" s="134"/>
      <c r="M86" s="134"/>
      <c r="N86" s="134"/>
      <c r="O86" s="134"/>
      <c r="P86" s="134"/>
      <c r="Q86" s="134"/>
    </row>
    <row r="87" spans="2:17" x14ac:dyDescent="0.2">
      <c r="B87" s="150"/>
      <c r="C87" s="150"/>
      <c r="D87" s="155"/>
      <c r="E87" s="150"/>
      <c r="F87" s="150"/>
      <c r="G87" s="155"/>
      <c r="H87" s="150"/>
      <c r="I87" s="134"/>
      <c r="J87" s="134"/>
      <c r="K87" s="134"/>
      <c r="L87" s="134"/>
      <c r="M87" s="134"/>
      <c r="N87" s="134"/>
      <c r="O87" s="134"/>
      <c r="P87" s="134"/>
      <c r="Q87" s="134"/>
    </row>
    <row r="88" spans="2:17" x14ac:dyDescent="0.2">
      <c r="B88" s="150"/>
      <c r="C88" s="150"/>
      <c r="D88" s="155"/>
      <c r="E88" s="150"/>
      <c r="F88" s="150"/>
      <c r="G88" s="155"/>
      <c r="H88" s="150"/>
      <c r="I88" s="134"/>
      <c r="J88" s="134"/>
      <c r="K88" s="134"/>
      <c r="L88" s="134"/>
      <c r="M88" s="134"/>
      <c r="N88" s="134"/>
      <c r="O88" s="134"/>
      <c r="P88" s="134"/>
      <c r="Q88" s="134"/>
    </row>
    <row r="89" spans="2:17" x14ac:dyDescent="0.2">
      <c r="B89" s="150"/>
      <c r="C89" s="150"/>
      <c r="D89" s="155"/>
      <c r="E89" s="150"/>
      <c r="F89" s="150"/>
      <c r="G89" s="155"/>
      <c r="H89" s="150"/>
      <c r="I89" s="134"/>
      <c r="J89" s="134"/>
      <c r="K89" s="134"/>
      <c r="L89" s="134"/>
      <c r="M89" s="134"/>
      <c r="N89" s="134"/>
      <c r="O89" s="134"/>
      <c r="P89" s="134"/>
      <c r="Q89" s="134"/>
    </row>
    <row r="90" spans="2:17" x14ac:dyDescent="0.2">
      <c r="B90" s="150"/>
      <c r="C90" s="150"/>
      <c r="D90" s="155"/>
      <c r="E90" s="150"/>
      <c r="F90" s="150"/>
      <c r="G90" s="155"/>
      <c r="H90" s="150"/>
      <c r="I90" s="134"/>
      <c r="J90" s="134"/>
      <c r="K90" s="134"/>
      <c r="L90" s="134"/>
      <c r="M90" s="134"/>
      <c r="N90" s="134"/>
      <c r="O90" s="134"/>
      <c r="P90" s="134"/>
      <c r="Q90" s="134"/>
    </row>
    <row r="91" spans="2:17" x14ac:dyDescent="0.2">
      <c r="B91" s="150"/>
      <c r="C91" s="150"/>
      <c r="D91" s="155"/>
      <c r="E91" s="150"/>
      <c r="F91" s="150"/>
      <c r="G91" s="155"/>
      <c r="H91" s="150"/>
      <c r="I91" s="134"/>
      <c r="J91" s="134"/>
      <c r="K91" s="134"/>
      <c r="L91" s="134"/>
      <c r="M91" s="134"/>
      <c r="N91" s="134"/>
      <c r="O91" s="134"/>
      <c r="P91" s="134"/>
      <c r="Q91" s="134"/>
    </row>
    <row r="92" spans="2:17" x14ac:dyDescent="0.2">
      <c r="B92" s="150"/>
      <c r="C92" s="150"/>
      <c r="D92" s="155"/>
      <c r="E92" s="150"/>
      <c r="F92" s="150"/>
      <c r="G92" s="155"/>
      <c r="H92" s="150"/>
      <c r="I92" s="134"/>
      <c r="J92" s="134"/>
      <c r="K92" s="134"/>
      <c r="L92" s="134"/>
      <c r="M92" s="134"/>
      <c r="N92" s="134"/>
      <c r="O92" s="134"/>
      <c r="P92" s="134"/>
      <c r="Q92" s="134"/>
    </row>
    <row r="93" spans="2:17" x14ac:dyDescent="0.2">
      <c r="B93" s="150"/>
      <c r="C93" s="150"/>
      <c r="D93" s="155"/>
      <c r="E93" s="150"/>
      <c r="F93" s="150"/>
      <c r="G93" s="155"/>
      <c r="H93" s="150"/>
      <c r="I93" s="134"/>
      <c r="J93" s="134"/>
      <c r="K93" s="134"/>
      <c r="L93" s="134"/>
      <c r="M93" s="134"/>
      <c r="N93" s="134"/>
      <c r="O93" s="134"/>
      <c r="P93" s="134"/>
      <c r="Q93" s="134"/>
    </row>
    <row r="94" spans="2:17" x14ac:dyDescent="0.2">
      <c r="B94" s="150"/>
      <c r="C94" s="150"/>
      <c r="D94" s="155"/>
      <c r="E94" s="150"/>
      <c r="F94" s="150"/>
      <c r="G94" s="155"/>
      <c r="H94" s="150"/>
      <c r="I94" s="134"/>
      <c r="J94" s="134"/>
      <c r="K94" s="134"/>
      <c r="L94" s="134"/>
      <c r="M94" s="134"/>
      <c r="N94" s="134"/>
      <c r="O94" s="134"/>
      <c r="P94" s="134"/>
      <c r="Q94" s="134"/>
    </row>
    <row r="95" spans="2:17" x14ac:dyDescent="0.2">
      <c r="B95" s="150"/>
      <c r="C95" s="150"/>
      <c r="D95" s="155"/>
      <c r="E95" s="150"/>
      <c r="F95" s="150"/>
      <c r="G95" s="155"/>
      <c r="H95" s="150"/>
      <c r="I95" s="134"/>
      <c r="J95" s="134"/>
      <c r="K95" s="134"/>
      <c r="L95" s="134"/>
      <c r="M95" s="134"/>
      <c r="N95" s="134"/>
      <c r="O95" s="134"/>
      <c r="P95" s="134"/>
      <c r="Q95" s="134"/>
    </row>
    <row r="96" spans="2:17" x14ac:dyDescent="0.2">
      <c r="B96" s="150"/>
      <c r="C96" s="150"/>
      <c r="D96" s="155"/>
      <c r="E96" s="150"/>
      <c r="F96" s="150"/>
      <c r="G96" s="155"/>
      <c r="H96" s="150"/>
      <c r="I96" s="134"/>
      <c r="J96" s="134"/>
      <c r="K96" s="134"/>
      <c r="L96" s="134"/>
      <c r="M96" s="134"/>
      <c r="N96" s="134"/>
      <c r="O96" s="134"/>
      <c r="P96" s="134"/>
      <c r="Q96" s="134"/>
    </row>
    <row r="97" spans="2:17" x14ac:dyDescent="0.2">
      <c r="B97" s="150"/>
      <c r="C97" s="150"/>
      <c r="D97" s="155"/>
      <c r="E97" s="150"/>
      <c r="F97" s="150"/>
      <c r="G97" s="155"/>
      <c r="H97" s="150"/>
      <c r="I97" s="134"/>
      <c r="J97" s="134"/>
      <c r="K97" s="134"/>
      <c r="L97" s="134"/>
      <c r="M97" s="134"/>
      <c r="N97" s="134"/>
      <c r="O97" s="134"/>
      <c r="P97" s="134"/>
      <c r="Q97" s="134"/>
    </row>
    <row r="98" spans="2:17" x14ac:dyDescent="0.2">
      <c r="B98" s="150"/>
      <c r="C98" s="150"/>
      <c r="D98" s="155"/>
      <c r="E98" s="150"/>
      <c r="F98" s="150"/>
      <c r="G98" s="155"/>
      <c r="H98" s="150"/>
      <c r="I98" s="134"/>
      <c r="J98" s="134"/>
      <c r="K98" s="134"/>
      <c r="L98" s="134"/>
      <c r="M98" s="134"/>
      <c r="N98" s="134"/>
      <c r="O98" s="134"/>
      <c r="P98" s="134"/>
      <c r="Q98" s="134"/>
    </row>
    <row r="99" spans="2:17" x14ac:dyDescent="0.2">
      <c r="B99" s="150"/>
      <c r="C99" s="150"/>
      <c r="D99" s="155"/>
      <c r="E99" s="150"/>
      <c r="F99" s="150"/>
      <c r="G99" s="155"/>
      <c r="H99" s="150"/>
      <c r="I99" s="134"/>
      <c r="J99" s="134"/>
      <c r="K99" s="134"/>
      <c r="L99" s="134"/>
      <c r="M99" s="134"/>
      <c r="N99" s="134"/>
      <c r="O99" s="134"/>
      <c r="P99" s="134"/>
      <c r="Q99" s="134"/>
    </row>
    <row r="100" spans="2:17" x14ac:dyDescent="0.2">
      <c r="B100" s="150"/>
      <c r="C100" s="150"/>
      <c r="D100" s="155"/>
      <c r="E100" s="150"/>
      <c r="F100" s="150"/>
      <c r="G100" s="155"/>
      <c r="H100" s="150"/>
      <c r="I100" s="134"/>
      <c r="J100" s="134"/>
      <c r="K100" s="134"/>
      <c r="L100" s="134"/>
      <c r="M100" s="134"/>
      <c r="N100" s="134"/>
      <c r="O100" s="134"/>
      <c r="P100" s="134"/>
      <c r="Q100" s="134"/>
    </row>
    <row r="101" spans="2:17" x14ac:dyDescent="0.2">
      <c r="B101" s="150"/>
      <c r="C101" s="150"/>
      <c r="D101" s="155"/>
      <c r="E101" s="150"/>
      <c r="F101" s="150"/>
      <c r="G101" s="155"/>
      <c r="H101" s="150"/>
      <c r="I101" s="134"/>
      <c r="J101" s="134"/>
      <c r="K101" s="134"/>
      <c r="L101" s="134"/>
      <c r="M101" s="134"/>
      <c r="N101" s="134"/>
      <c r="O101" s="134"/>
      <c r="P101" s="134"/>
      <c r="Q101" s="134"/>
    </row>
    <row r="102" spans="2:17" x14ac:dyDescent="0.2">
      <c r="B102" s="150"/>
      <c r="C102" s="150"/>
      <c r="D102" s="155"/>
      <c r="E102" s="150"/>
      <c r="F102" s="150"/>
      <c r="G102" s="155"/>
      <c r="H102" s="150"/>
      <c r="I102" s="134"/>
      <c r="J102" s="134"/>
      <c r="K102" s="134"/>
      <c r="L102" s="134"/>
      <c r="M102" s="134"/>
      <c r="N102" s="134"/>
      <c r="O102" s="134"/>
      <c r="P102" s="134"/>
      <c r="Q102" s="134"/>
    </row>
    <row r="103" spans="2:17" x14ac:dyDescent="0.2">
      <c r="B103" s="150"/>
      <c r="C103" s="150"/>
      <c r="D103" s="155"/>
      <c r="E103" s="150"/>
      <c r="F103" s="150"/>
      <c r="G103" s="155"/>
      <c r="H103" s="150"/>
      <c r="I103" s="134"/>
      <c r="J103" s="134"/>
      <c r="K103" s="134"/>
      <c r="L103" s="134"/>
      <c r="M103" s="134"/>
      <c r="N103" s="134"/>
      <c r="O103" s="134"/>
      <c r="P103" s="134"/>
      <c r="Q103" s="134"/>
    </row>
    <row r="104" spans="2:17" x14ac:dyDescent="0.2">
      <c r="B104" s="150"/>
      <c r="C104" s="150"/>
      <c r="D104" s="155"/>
      <c r="E104" s="150"/>
      <c r="F104" s="150"/>
      <c r="G104" s="155"/>
      <c r="H104" s="150"/>
      <c r="I104" s="134"/>
      <c r="J104" s="134"/>
      <c r="K104" s="134"/>
      <c r="L104" s="134"/>
      <c r="M104" s="134"/>
      <c r="N104" s="134"/>
      <c r="O104" s="134"/>
      <c r="P104" s="134"/>
      <c r="Q104" s="134"/>
    </row>
    <row r="105" spans="2:17" x14ac:dyDescent="0.2">
      <c r="B105" s="150"/>
      <c r="C105" s="150"/>
      <c r="D105" s="155"/>
      <c r="E105" s="150"/>
      <c r="F105" s="150"/>
      <c r="G105" s="155"/>
      <c r="H105" s="150"/>
      <c r="I105" s="134"/>
      <c r="J105" s="134"/>
      <c r="K105" s="134"/>
      <c r="L105" s="134"/>
      <c r="M105" s="134"/>
      <c r="N105" s="134"/>
      <c r="O105" s="134"/>
      <c r="P105" s="134"/>
      <c r="Q105" s="134"/>
    </row>
    <row r="106" spans="2:17" x14ac:dyDescent="0.2">
      <c r="B106" s="150"/>
      <c r="C106" s="150"/>
      <c r="D106" s="155"/>
      <c r="E106" s="150"/>
      <c r="F106" s="150"/>
      <c r="G106" s="155"/>
      <c r="H106" s="150"/>
      <c r="I106" s="134"/>
      <c r="J106" s="134"/>
      <c r="K106" s="134"/>
      <c r="L106" s="134"/>
      <c r="M106" s="134"/>
      <c r="N106" s="134"/>
      <c r="O106" s="134"/>
      <c r="P106" s="134"/>
      <c r="Q106" s="134"/>
    </row>
    <row r="107" spans="2:17" x14ac:dyDescent="0.2">
      <c r="B107" s="150"/>
      <c r="C107" s="150"/>
      <c r="D107" s="155"/>
      <c r="E107" s="150"/>
      <c r="F107" s="150"/>
      <c r="G107" s="155"/>
      <c r="H107" s="150"/>
      <c r="I107" s="134"/>
      <c r="J107" s="134"/>
      <c r="K107" s="134"/>
      <c r="L107" s="134"/>
      <c r="M107" s="134"/>
      <c r="N107" s="134"/>
      <c r="O107" s="134"/>
      <c r="P107" s="134"/>
      <c r="Q107" s="134"/>
    </row>
    <row r="108" spans="2:17" x14ac:dyDescent="0.2">
      <c r="B108" s="150"/>
      <c r="C108" s="150"/>
      <c r="D108" s="155"/>
      <c r="E108" s="150"/>
      <c r="F108" s="150"/>
      <c r="G108" s="155"/>
      <c r="H108" s="150"/>
      <c r="I108" s="134"/>
      <c r="J108" s="134"/>
      <c r="K108" s="134"/>
      <c r="L108" s="134"/>
      <c r="M108" s="134"/>
      <c r="N108" s="134"/>
      <c r="O108" s="134"/>
      <c r="P108" s="134"/>
      <c r="Q108" s="134"/>
    </row>
    <row r="109" spans="2:17" x14ac:dyDescent="0.2">
      <c r="B109" s="150"/>
      <c r="C109" s="150"/>
      <c r="D109" s="155"/>
      <c r="E109" s="150"/>
      <c r="F109" s="150"/>
      <c r="G109" s="155"/>
      <c r="H109" s="150"/>
      <c r="I109" s="134"/>
      <c r="J109" s="134"/>
      <c r="K109" s="134"/>
      <c r="L109" s="134"/>
      <c r="M109" s="134"/>
      <c r="N109" s="134"/>
      <c r="O109" s="134"/>
      <c r="P109" s="134"/>
      <c r="Q109" s="134"/>
    </row>
    <row r="110" spans="2:17" x14ac:dyDescent="0.2">
      <c r="B110" s="150"/>
      <c r="C110" s="150"/>
      <c r="D110" s="155"/>
      <c r="E110" s="150"/>
      <c r="F110" s="150"/>
      <c r="G110" s="155"/>
      <c r="H110" s="150"/>
      <c r="I110" s="134"/>
      <c r="J110" s="134"/>
      <c r="K110" s="134"/>
      <c r="L110" s="134"/>
      <c r="M110" s="134"/>
      <c r="N110" s="134"/>
      <c r="O110" s="134"/>
      <c r="P110" s="134"/>
      <c r="Q110" s="134"/>
    </row>
    <row r="111" spans="2:17" x14ac:dyDescent="0.2">
      <c r="B111" s="150"/>
      <c r="C111" s="150"/>
      <c r="D111" s="155"/>
      <c r="E111" s="150"/>
      <c r="F111" s="150"/>
      <c r="G111" s="155"/>
      <c r="H111" s="150"/>
      <c r="I111" s="134"/>
      <c r="J111" s="134"/>
      <c r="K111" s="134"/>
      <c r="L111" s="134"/>
      <c r="M111" s="134"/>
      <c r="N111" s="134"/>
      <c r="O111" s="134"/>
      <c r="P111" s="134"/>
      <c r="Q111" s="134"/>
    </row>
    <row r="112" spans="2:17" x14ac:dyDescent="0.2">
      <c r="B112" s="150"/>
      <c r="C112" s="150"/>
      <c r="D112" s="155"/>
      <c r="E112" s="150"/>
      <c r="F112" s="150"/>
      <c r="G112" s="155"/>
      <c r="H112" s="150"/>
      <c r="I112" s="134"/>
      <c r="J112" s="134"/>
      <c r="K112" s="134"/>
      <c r="L112" s="134"/>
      <c r="M112" s="134"/>
      <c r="N112" s="134"/>
      <c r="O112" s="134"/>
      <c r="P112" s="134"/>
      <c r="Q112" s="134"/>
    </row>
    <row r="113" spans="2:17" x14ac:dyDescent="0.2">
      <c r="B113" s="150"/>
      <c r="C113" s="150"/>
      <c r="D113" s="155"/>
      <c r="E113" s="150"/>
      <c r="F113" s="150"/>
      <c r="G113" s="155"/>
      <c r="H113" s="150"/>
      <c r="I113" s="134"/>
      <c r="J113" s="134"/>
      <c r="K113" s="134"/>
      <c r="L113" s="134"/>
      <c r="M113" s="134"/>
      <c r="N113" s="134"/>
      <c r="O113" s="134"/>
      <c r="P113" s="134"/>
      <c r="Q113" s="134"/>
    </row>
    <row r="114" spans="2:17" x14ac:dyDescent="0.2">
      <c r="B114" s="150"/>
      <c r="C114" s="150"/>
      <c r="D114" s="155"/>
      <c r="E114" s="150"/>
      <c r="F114" s="150"/>
      <c r="G114" s="155"/>
      <c r="H114" s="150"/>
      <c r="I114" s="134"/>
      <c r="J114" s="134"/>
      <c r="K114" s="134"/>
      <c r="L114" s="134"/>
      <c r="M114" s="134"/>
      <c r="N114" s="134"/>
      <c r="O114" s="134"/>
      <c r="P114" s="134"/>
      <c r="Q114" s="134"/>
    </row>
    <row r="115" spans="2:17" x14ac:dyDescent="0.2">
      <c r="B115" s="150"/>
      <c r="C115" s="150"/>
      <c r="D115" s="155"/>
      <c r="E115" s="150"/>
      <c r="F115" s="150"/>
      <c r="G115" s="155"/>
      <c r="H115" s="150"/>
      <c r="I115" s="134"/>
      <c r="J115" s="134"/>
      <c r="K115" s="134"/>
      <c r="L115" s="134"/>
      <c r="M115" s="134"/>
      <c r="N115" s="134"/>
      <c r="O115" s="134"/>
      <c r="P115" s="134"/>
      <c r="Q115" s="134"/>
    </row>
    <row r="116" spans="2:17" x14ac:dyDescent="0.2">
      <c r="B116" s="150"/>
      <c r="C116" s="150"/>
      <c r="D116" s="155"/>
      <c r="E116" s="150"/>
      <c r="F116" s="150"/>
      <c r="G116" s="155"/>
      <c r="H116" s="150"/>
      <c r="I116" s="134"/>
      <c r="J116" s="134"/>
      <c r="K116" s="134"/>
      <c r="L116" s="134"/>
      <c r="M116" s="134"/>
      <c r="N116" s="134"/>
      <c r="O116" s="134"/>
      <c r="P116" s="134"/>
      <c r="Q116" s="134"/>
    </row>
    <row r="117" spans="2:17" x14ac:dyDescent="0.2">
      <c r="B117" s="150"/>
      <c r="C117" s="150"/>
      <c r="D117" s="155"/>
      <c r="E117" s="150"/>
      <c r="F117" s="150"/>
      <c r="G117" s="155"/>
      <c r="H117" s="150"/>
      <c r="I117" s="134"/>
      <c r="J117" s="134"/>
      <c r="K117" s="134"/>
      <c r="L117" s="134"/>
      <c r="M117" s="134"/>
      <c r="N117" s="134"/>
      <c r="O117" s="134"/>
      <c r="P117" s="134"/>
      <c r="Q117" s="134"/>
    </row>
    <row r="118" spans="2:17" x14ac:dyDescent="0.2">
      <c r="B118" s="150"/>
      <c r="C118" s="150"/>
      <c r="D118" s="155"/>
      <c r="E118" s="150"/>
      <c r="F118" s="150"/>
      <c r="G118" s="155"/>
      <c r="H118" s="150"/>
      <c r="I118" s="134"/>
      <c r="J118" s="134"/>
      <c r="K118" s="134"/>
      <c r="L118" s="134"/>
      <c r="M118" s="134"/>
      <c r="N118" s="134"/>
      <c r="O118" s="134"/>
      <c r="P118" s="134"/>
      <c r="Q118" s="134"/>
    </row>
    <row r="119" spans="2:17" x14ac:dyDescent="0.2">
      <c r="B119" s="150"/>
      <c r="C119" s="150"/>
      <c r="D119" s="155"/>
      <c r="E119" s="150"/>
      <c r="F119" s="150"/>
      <c r="G119" s="155"/>
      <c r="H119" s="150"/>
      <c r="I119" s="134"/>
      <c r="J119" s="134"/>
      <c r="K119" s="134"/>
      <c r="L119" s="134"/>
      <c r="M119" s="134"/>
      <c r="N119" s="134"/>
      <c r="O119" s="134"/>
      <c r="P119" s="134"/>
      <c r="Q119" s="134"/>
    </row>
    <row r="120" spans="2:17" x14ac:dyDescent="0.2">
      <c r="B120" s="150"/>
      <c r="C120" s="150"/>
      <c r="D120" s="155"/>
      <c r="E120" s="150"/>
      <c r="F120" s="150"/>
      <c r="G120" s="155"/>
      <c r="H120" s="150"/>
      <c r="I120" s="134"/>
      <c r="J120" s="134"/>
      <c r="K120" s="134"/>
      <c r="L120" s="134"/>
      <c r="M120" s="134"/>
      <c r="N120" s="134"/>
      <c r="O120" s="134"/>
      <c r="P120" s="134"/>
      <c r="Q120" s="134"/>
    </row>
    <row r="121" spans="2:17" x14ac:dyDescent="0.2">
      <c r="B121" s="150"/>
      <c r="C121" s="150"/>
      <c r="D121" s="155"/>
      <c r="E121" s="150"/>
      <c r="F121" s="150"/>
      <c r="G121" s="155"/>
      <c r="H121" s="150"/>
      <c r="I121" s="134"/>
      <c r="J121" s="134"/>
      <c r="K121" s="134"/>
      <c r="L121" s="134"/>
      <c r="M121" s="134"/>
      <c r="N121" s="134"/>
      <c r="O121" s="134"/>
      <c r="P121" s="134"/>
      <c r="Q121" s="134"/>
    </row>
    <row r="122" spans="2:17" x14ac:dyDescent="0.2">
      <c r="B122" s="150"/>
      <c r="C122" s="150"/>
      <c r="D122" s="155"/>
      <c r="E122" s="150"/>
      <c r="F122" s="150"/>
      <c r="G122" s="155"/>
      <c r="H122" s="150"/>
      <c r="I122" s="134"/>
      <c r="J122" s="134"/>
      <c r="K122" s="134"/>
      <c r="L122" s="134"/>
      <c r="M122" s="134"/>
      <c r="N122" s="134"/>
      <c r="O122" s="134"/>
      <c r="P122" s="134"/>
      <c r="Q122" s="134"/>
    </row>
    <row r="123" spans="2:17" x14ac:dyDescent="0.2">
      <c r="B123" s="150"/>
      <c r="C123" s="150"/>
      <c r="D123" s="155"/>
      <c r="E123" s="150"/>
      <c r="F123" s="150"/>
      <c r="G123" s="155"/>
      <c r="H123" s="150"/>
      <c r="I123" s="134"/>
      <c r="J123" s="134"/>
      <c r="K123" s="134"/>
      <c r="L123" s="134"/>
      <c r="M123" s="134"/>
      <c r="N123" s="134"/>
      <c r="O123" s="134"/>
      <c r="P123" s="134"/>
      <c r="Q123" s="134"/>
    </row>
    <row r="124" spans="2:17" x14ac:dyDescent="0.2">
      <c r="B124" s="150"/>
      <c r="C124" s="150"/>
      <c r="D124" s="155"/>
      <c r="E124" s="150"/>
      <c r="F124" s="150"/>
      <c r="G124" s="155"/>
      <c r="H124" s="150"/>
      <c r="I124" s="134"/>
      <c r="J124" s="134"/>
      <c r="K124" s="134"/>
      <c r="L124" s="134"/>
      <c r="M124" s="134"/>
      <c r="N124" s="134"/>
      <c r="O124" s="134"/>
      <c r="P124" s="134"/>
      <c r="Q124" s="134"/>
    </row>
    <row r="125" spans="2:17" x14ac:dyDescent="0.2">
      <c r="B125" s="150"/>
      <c r="C125" s="150"/>
      <c r="D125" s="155"/>
      <c r="E125" s="150"/>
      <c r="F125" s="150"/>
      <c r="G125" s="155"/>
      <c r="H125" s="150"/>
      <c r="I125" s="134"/>
      <c r="J125" s="134"/>
      <c r="K125" s="134"/>
      <c r="L125" s="134"/>
      <c r="M125" s="134"/>
      <c r="N125" s="134"/>
      <c r="O125" s="134"/>
      <c r="P125" s="134"/>
      <c r="Q125" s="134"/>
    </row>
    <row r="126" spans="2:17" x14ac:dyDescent="0.2">
      <c r="B126" s="150"/>
      <c r="C126" s="150"/>
      <c r="D126" s="155"/>
      <c r="E126" s="150"/>
      <c r="F126" s="150"/>
      <c r="G126" s="155"/>
      <c r="H126" s="150"/>
      <c r="I126" s="134"/>
      <c r="J126" s="134"/>
      <c r="K126" s="134"/>
      <c r="L126" s="134"/>
      <c r="M126" s="134"/>
      <c r="N126" s="134"/>
      <c r="O126" s="134"/>
      <c r="P126" s="134"/>
      <c r="Q126" s="134"/>
    </row>
    <row r="127" spans="2:17" x14ac:dyDescent="0.2">
      <c r="B127" s="150"/>
      <c r="C127" s="150"/>
      <c r="D127" s="155"/>
      <c r="E127" s="150"/>
      <c r="F127" s="150"/>
      <c r="G127" s="155"/>
      <c r="H127" s="150"/>
      <c r="I127" s="134"/>
      <c r="J127" s="134"/>
      <c r="K127" s="134"/>
      <c r="L127" s="134"/>
      <c r="M127" s="134"/>
      <c r="N127" s="134"/>
      <c r="O127" s="134"/>
      <c r="P127" s="134"/>
      <c r="Q127" s="134"/>
    </row>
    <row r="128" spans="2:17" x14ac:dyDescent="0.2">
      <c r="B128" s="150"/>
      <c r="C128" s="150"/>
      <c r="D128" s="155"/>
      <c r="E128" s="150"/>
      <c r="F128" s="150"/>
      <c r="G128" s="155"/>
      <c r="H128" s="150"/>
      <c r="I128" s="134"/>
      <c r="J128" s="134"/>
      <c r="K128" s="134"/>
      <c r="L128" s="134"/>
      <c r="M128" s="134"/>
      <c r="N128" s="134"/>
      <c r="O128" s="134"/>
      <c r="P128" s="134"/>
      <c r="Q128" s="134"/>
    </row>
    <row r="129" spans="2:17" x14ac:dyDescent="0.2">
      <c r="B129" s="150"/>
      <c r="C129" s="150"/>
      <c r="D129" s="155"/>
      <c r="E129" s="150"/>
      <c r="F129" s="150"/>
      <c r="G129" s="155"/>
      <c r="H129" s="150"/>
      <c r="I129" s="134"/>
      <c r="J129" s="134"/>
      <c r="K129" s="134"/>
      <c r="L129" s="134"/>
      <c r="M129" s="134"/>
      <c r="N129" s="134"/>
      <c r="O129" s="134"/>
      <c r="P129" s="134"/>
      <c r="Q129" s="134"/>
    </row>
    <row r="130" spans="2:17" x14ac:dyDescent="0.2">
      <c r="B130" s="150"/>
      <c r="C130" s="150"/>
      <c r="D130" s="155"/>
      <c r="E130" s="150"/>
      <c r="F130" s="150"/>
      <c r="G130" s="155"/>
      <c r="H130" s="150"/>
      <c r="I130" s="134"/>
      <c r="J130" s="134"/>
      <c r="K130" s="134"/>
      <c r="L130" s="134"/>
      <c r="M130" s="134"/>
      <c r="N130" s="134"/>
      <c r="O130" s="134"/>
      <c r="P130" s="134"/>
      <c r="Q130" s="134"/>
    </row>
    <row r="131" spans="2:17" x14ac:dyDescent="0.2">
      <c r="B131" s="150"/>
      <c r="C131" s="150"/>
      <c r="D131" s="155"/>
      <c r="E131" s="150"/>
      <c r="F131" s="150"/>
      <c r="G131" s="155"/>
      <c r="H131" s="150"/>
      <c r="I131" s="134"/>
      <c r="J131" s="134"/>
      <c r="K131" s="134"/>
      <c r="L131" s="134"/>
      <c r="M131" s="134"/>
      <c r="N131" s="134"/>
      <c r="O131" s="134"/>
      <c r="P131" s="134"/>
      <c r="Q131" s="134"/>
    </row>
    <row r="132" spans="2:17" x14ac:dyDescent="0.2">
      <c r="B132" s="150"/>
      <c r="C132" s="150"/>
      <c r="D132" s="155"/>
      <c r="E132" s="150"/>
      <c r="F132" s="150"/>
      <c r="G132" s="155"/>
      <c r="H132" s="150"/>
      <c r="I132" s="134"/>
      <c r="J132" s="134"/>
      <c r="K132" s="134"/>
      <c r="L132" s="134"/>
      <c r="M132" s="134"/>
      <c r="N132" s="134"/>
      <c r="O132" s="134"/>
      <c r="P132" s="134"/>
      <c r="Q132" s="134"/>
    </row>
    <row r="133" spans="2:17" x14ac:dyDescent="0.2">
      <c r="B133" s="150"/>
      <c r="C133" s="150"/>
      <c r="D133" s="155"/>
      <c r="E133" s="150"/>
      <c r="F133" s="150"/>
      <c r="G133" s="155"/>
      <c r="H133" s="150"/>
      <c r="I133" s="134"/>
      <c r="J133" s="134"/>
      <c r="K133" s="134"/>
      <c r="L133" s="134"/>
      <c r="M133" s="134"/>
      <c r="N133" s="134"/>
      <c r="O133" s="134"/>
      <c r="P133" s="134"/>
      <c r="Q133" s="134"/>
    </row>
    <row r="134" spans="2:17" x14ac:dyDescent="0.2">
      <c r="B134" s="150"/>
      <c r="C134" s="150"/>
      <c r="D134" s="155"/>
      <c r="E134" s="150"/>
      <c r="F134" s="150"/>
      <c r="G134" s="155"/>
      <c r="H134" s="150"/>
      <c r="I134" s="134"/>
      <c r="J134" s="134"/>
      <c r="K134" s="134"/>
      <c r="L134" s="134"/>
      <c r="M134" s="134"/>
      <c r="N134" s="134"/>
      <c r="O134" s="134"/>
      <c r="P134" s="134"/>
      <c r="Q134" s="134"/>
    </row>
    <row r="135" spans="2:17" x14ac:dyDescent="0.2">
      <c r="B135" s="150"/>
      <c r="C135" s="150"/>
      <c r="D135" s="155"/>
      <c r="E135" s="150"/>
      <c r="F135" s="150"/>
      <c r="G135" s="155"/>
      <c r="H135" s="150"/>
      <c r="I135" s="134"/>
      <c r="J135" s="134"/>
      <c r="K135" s="134"/>
      <c r="L135" s="134"/>
      <c r="M135" s="134"/>
      <c r="N135" s="134"/>
      <c r="O135" s="134"/>
      <c r="P135" s="134"/>
      <c r="Q135" s="134"/>
    </row>
    <row r="136" spans="2:17" x14ac:dyDescent="0.2">
      <c r="B136" s="150"/>
      <c r="C136" s="150"/>
      <c r="D136" s="155"/>
      <c r="E136" s="150"/>
      <c r="F136" s="150"/>
      <c r="G136" s="155"/>
      <c r="H136" s="150"/>
      <c r="I136" s="134"/>
      <c r="J136" s="134"/>
      <c r="K136" s="134"/>
      <c r="L136" s="134"/>
      <c r="M136" s="134"/>
      <c r="N136" s="134"/>
      <c r="O136" s="134"/>
      <c r="P136" s="134"/>
      <c r="Q136" s="134"/>
    </row>
    <row r="137" spans="2:17" x14ac:dyDescent="0.2">
      <c r="B137" s="150"/>
      <c r="C137" s="150"/>
      <c r="D137" s="155"/>
      <c r="E137" s="150"/>
      <c r="F137" s="150"/>
      <c r="G137" s="155"/>
      <c r="H137" s="150"/>
      <c r="I137" s="134"/>
      <c r="J137" s="134"/>
      <c r="K137" s="134"/>
      <c r="L137" s="134"/>
      <c r="M137" s="134"/>
      <c r="N137" s="134"/>
      <c r="O137" s="134"/>
      <c r="P137" s="134"/>
      <c r="Q137" s="134"/>
    </row>
    <row r="138" spans="2:17" x14ac:dyDescent="0.2">
      <c r="B138" s="150"/>
      <c r="C138" s="150"/>
      <c r="D138" s="155"/>
      <c r="E138" s="150"/>
      <c r="F138" s="150"/>
      <c r="G138" s="155"/>
      <c r="H138" s="150"/>
      <c r="I138" s="134"/>
      <c r="J138" s="134"/>
      <c r="K138" s="134"/>
      <c r="L138" s="134"/>
      <c r="M138" s="134"/>
      <c r="N138" s="134"/>
      <c r="O138" s="134"/>
      <c r="P138" s="134"/>
      <c r="Q138" s="134"/>
    </row>
    <row r="139" spans="2:17" x14ac:dyDescent="0.2">
      <c r="B139" s="150"/>
      <c r="C139" s="150"/>
      <c r="D139" s="155"/>
      <c r="E139" s="150"/>
      <c r="F139" s="150"/>
      <c r="G139" s="155"/>
      <c r="H139" s="150"/>
      <c r="I139" s="134"/>
      <c r="J139" s="134"/>
      <c r="K139" s="134"/>
      <c r="L139" s="134"/>
      <c r="M139" s="134"/>
      <c r="N139" s="134"/>
      <c r="O139" s="134"/>
      <c r="P139" s="134"/>
      <c r="Q139" s="134"/>
    </row>
    <row r="140" spans="2:17" x14ac:dyDescent="0.2">
      <c r="B140" s="150"/>
      <c r="C140" s="150"/>
      <c r="D140" s="155"/>
      <c r="E140" s="150"/>
      <c r="F140" s="150"/>
      <c r="G140" s="155"/>
      <c r="H140" s="150"/>
      <c r="I140" s="134"/>
      <c r="J140" s="134"/>
      <c r="K140" s="134"/>
      <c r="L140" s="134"/>
      <c r="M140" s="134"/>
      <c r="N140" s="134"/>
      <c r="O140" s="134"/>
      <c r="P140" s="134"/>
      <c r="Q140" s="134"/>
    </row>
    <row r="141" spans="2:17" x14ac:dyDescent="0.2">
      <c r="B141" s="150"/>
      <c r="C141" s="150"/>
      <c r="D141" s="155"/>
      <c r="E141" s="150"/>
      <c r="F141" s="150"/>
      <c r="G141" s="155"/>
      <c r="H141" s="150"/>
      <c r="I141" s="134"/>
      <c r="J141" s="134"/>
      <c r="K141" s="134"/>
      <c r="L141" s="134"/>
      <c r="M141" s="134"/>
      <c r="N141" s="134"/>
      <c r="O141" s="134"/>
      <c r="P141" s="134"/>
      <c r="Q141" s="134"/>
    </row>
    <row r="142" spans="2:17" x14ac:dyDescent="0.2">
      <c r="B142" s="150"/>
      <c r="C142" s="150"/>
      <c r="D142" s="155"/>
      <c r="E142" s="150"/>
      <c r="F142" s="150"/>
      <c r="G142" s="155"/>
      <c r="H142" s="150"/>
      <c r="I142" s="134"/>
      <c r="J142" s="134"/>
      <c r="K142" s="134"/>
      <c r="L142" s="134"/>
      <c r="M142" s="134"/>
      <c r="N142" s="134"/>
      <c r="O142" s="134"/>
      <c r="P142" s="134"/>
      <c r="Q142" s="134"/>
    </row>
    <row r="143" spans="2:17" x14ac:dyDescent="0.2">
      <c r="B143" s="150"/>
      <c r="C143" s="150"/>
      <c r="D143" s="155"/>
      <c r="E143" s="150"/>
      <c r="F143" s="150"/>
      <c r="G143" s="155"/>
      <c r="H143" s="150"/>
      <c r="I143" s="134"/>
      <c r="J143" s="134"/>
      <c r="K143" s="134"/>
      <c r="L143" s="134"/>
      <c r="M143" s="134"/>
      <c r="N143" s="134"/>
      <c r="O143" s="134"/>
      <c r="P143" s="134"/>
      <c r="Q143" s="134"/>
    </row>
    <row r="144" spans="2:17" x14ac:dyDescent="0.2">
      <c r="B144" s="150"/>
      <c r="C144" s="150"/>
      <c r="D144" s="155"/>
      <c r="E144" s="150"/>
      <c r="F144" s="150"/>
      <c r="G144" s="155"/>
      <c r="H144" s="150"/>
      <c r="I144" s="134"/>
      <c r="J144" s="134"/>
      <c r="K144" s="134"/>
      <c r="L144" s="134"/>
      <c r="M144" s="134"/>
      <c r="N144" s="134"/>
      <c r="O144" s="134"/>
      <c r="P144" s="134"/>
      <c r="Q144" s="134"/>
    </row>
    <row r="145" spans="2:17" x14ac:dyDescent="0.2">
      <c r="B145" s="150"/>
      <c r="C145" s="150"/>
      <c r="D145" s="155"/>
      <c r="E145" s="150"/>
      <c r="F145" s="150"/>
      <c r="G145" s="155"/>
      <c r="H145" s="150"/>
      <c r="I145" s="134"/>
      <c r="J145" s="134"/>
      <c r="K145" s="134"/>
      <c r="L145" s="134"/>
      <c r="M145" s="134"/>
      <c r="N145" s="134"/>
      <c r="O145" s="134"/>
      <c r="P145" s="134"/>
      <c r="Q145" s="134"/>
    </row>
    <row r="146" spans="2:17" x14ac:dyDescent="0.2">
      <c r="B146" s="150"/>
      <c r="C146" s="150"/>
      <c r="D146" s="155"/>
      <c r="E146" s="150"/>
      <c r="F146" s="150"/>
      <c r="G146" s="155"/>
      <c r="H146" s="150"/>
      <c r="I146" s="134"/>
      <c r="J146" s="134"/>
      <c r="K146" s="134"/>
      <c r="L146" s="134"/>
      <c r="M146" s="134"/>
      <c r="N146" s="134"/>
      <c r="O146" s="134"/>
      <c r="P146" s="134"/>
      <c r="Q146" s="134"/>
    </row>
    <row r="147" spans="2:17" x14ac:dyDescent="0.2">
      <c r="B147" s="150"/>
      <c r="C147" s="150"/>
      <c r="D147" s="155"/>
      <c r="E147" s="150"/>
      <c r="F147" s="150"/>
      <c r="G147" s="155"/>
      <c r="H147" s="150"/>
      <c r="I147" s="134"/>
      <c r="J147" s="134"/>
      <c r="K147" s="134"/>
      <c r="L147" s="134"/>
      <c r="M147" s="134"/>
      <c r="N147" s="134"/>
      <c r="O147" s="134"/>
      <c r="P147" s="134"/>
      <c r="Q147" s="134"/>
    </row>
    <row r="148" spans="2:17" x14ac:dyDescent="0.2">
      <c r="B148" s="150"/>
      <c r="C148" s="150"/>
      <c r="D148" s="155"/>
      <c r="E148" s="150"/>
      <c r="F148" s="150"/>
      <c r="G148" s="155"/>
      <c r="H148" s="150"/>
      <c r="I148" s="134"/>
      <c r="J148" s="134"/>
      <c r="K148" s="134"/>
      <c r="L148" s="134"/>
      <c r="M148" s="134"/>
      <c r="N148" s="134"/>
      <c r="O148" s="134"/>
      <c r="P148" s="134"/>
      <c r="Q148" s="134"/>
    </row>
    <row r="149" spans="2:17" x14ac:dyDescent="0.2">
      <c r="B149" s="150"/>
      <c r="C149" s="150"/>
      <c r="D149" s="155"/>
      <c r="E149" s="150"/>
      <c r="F149" s="150"/>
      <c r="G149" s="155"/>
      <c r="H149" s="150"/>
      <c r="I149" s="134"/>
      <c r="J149" s="134"/>
      <c r="K149" s="134"/>
      <c r="L149" s="134"/>
      <c r="M149" s="134"/>
      <c r="N149" s="134"/>
      <c r="O149" s="134"/>
      <c r="P149" s="134"/>
      <c r="Q149" s="134"/>
    </row>
    <row r="150" spans="2:17" x14ac:dyDescent="0.2">
      <c r="B150" s="150"/>
      <c r="C150" s="150"/>
      <c r="D150" s="155"/>
      <c r="E150" s="150"/>
      <c r="F150" s="150"/>
      <c r="G150" s="155"/>
      <c r="H150" s="150"/>
      <c r="I150" s="134"/>
      <c r="J150" s="134"/>
      <c r="K150" s="134"/>
      <c r="L150" s="134"/>
      <c r="M150" s="134"/>
      <c r="N150" s="134"/>
      <c r="O150" s="134"/>
      <c r="P150" s="134"/>
      <c r="Q150" s="134"/>
    </row>
    <row r="151" spans="2:17" x14ac:dyDescent="0.2">
      <c r="B151" s="150"/>
      <c r="C151" s="150"/>
      <c r="D151" s="155"/>
      <c r="E151" s="150"/>
      <c r="F151" s="150"/>
      <c r="G151" s="155"/>
      <c r="H151" s="150"/>
      <c r="I151" s="134"/>
      <c r="J151" s="134"/>
      <c r="K151" s="134"/>
      <c r="L151" s="134"/>
      <c r="M151" s="134"/>
      <c r="N151" s="134"/>
      <c r="O151" s="134"/>
      <c r="P151" s="134"/>
      <c r="Q151" s="134"/>
    </row>
    <row r="152" spans="2:17" x14ac:dyDescent="0.2">
      <c r="B152" s="150"/>
      <c r="C152" s="150"/>
      <c r="D152" s="155"/>
      <c r="E152" s="150"/>
      <c r="F152" s="150"/>
      <c r="G152" s="155"/>
      <c r="H152" s="150"/>
      <c r="I152" s="134"/>
      <c r="J152" s="134"/>
      <c r="K152" s="134"/>
      <c r="L152" s="134"/>
      <c r="M152" s="134"/>
      <c r="N152" s="134"/>
      <c r="O152" s="134"/>
      <c r="P152" s="134"/>
      <c r="Q152" s="134"/>
    </row>
    <row r="153" spans="2:17" x14ac:dyDescent="0.2">
      <c r="B153" s="150"/>
      <c r="C153" s="150"/>
      <c r="D153" s="155"/>
      <c r="E153" s="150"/>
      <c r="F153" s="150"/>
      <c r="G153" s="155"/>
      <c r="H153" s="150"/>
      <c r="I153" s="134"/>
      <c r="J153" s="134"/>
      <c r="K153" s="134"/>
      <c r="L153" s="134"/>
      <c r="M153" s="134"/>
      <c r="N153" s="134"/>
      <c r="O153" s="134"/>
      <c r="P153" s="134"/>
      <c r="Q153" s="134"/>
    </row>
    <row r="154" spans="2:17" x14ac:dyDescent="0.2">
      <c r="B154" s="150"/>
      <c r="C154" s="150"/>
      <c r="D154" s="155"/>
      <c r="E154" s="150"/>
      <c r="F154" s="150"/>
      <c r="G154" s="155"/>
      <c r="H154" s="150"/>
      <c r="I154" s="134"/>
      <c r="J154" s="134"/>
      <c r="K154" s="134"/>
      <c r="L154" s="134"/>
      <c r="M154" s="134"/>
      <c r="N154" s="134"/>
      <c r="O154" s="134"/>
      <c r="P154" s="134"/>
      <c r="Q154" s="134"/>
    </row>
    <row r="155" spans="2:17" x14ac:dyDescent="0.2">
      <c r="B155" s="150"/>
      <c r="C155" s="150"/>
      <c r="D155" s="155"/>
      <c r="E155" s="150"/>
      <c r="F155" s="150"/>
      <c r="G155" s="155"/>
      <c r="H155" s="150"/>
      <c r="I155" s="134"/>
      <c r="J155" s="134"/>
      <c r="K155" s="134"/>
      <c r="L155" s="134"/>
      <c r="M155" s="134"/>
      <c r="N155" s="134"/>
      <c r="O155" s="134"/>
      <c r="P155" s="134"/>
      <c r="Q155" s="134"/>
    </row>
    <row r="156" spans="2:17" x14ac:dyDescent="0.2">
      <c r="B156" s="150"/>
      <c r="C156" s="150"/>
      <c r="D156" s="155"/>
      <c r="E156" s="150"/>
      <c r="F156" s="150"/>
      <c r="G156" s="155"/>
      <c r="H156" s="150"/>
      <c r="I156" s="134"/>
      <c r="J156" s="134"/>
      <c r="K156" s="134"/>
      <c r="L156" s="134"/>
      <c r="M156" s="134"/>
      <c r="N156" s="134"/>
      <c r="O156" s="134"/>
      <c r="P156" s="134"/>
      <c r="Q156" s="134"/>
    </row>
    <row r="157" spans="2:17" x14ac:dyDescent="0.2">
      <c r="B157" s="150"/>
      <c r="C157" s="150"/>
      <c r="D157" s="155"/>
      <c r="E157" s="150"/>
      <c r="F157" s="150"/>
      <c r="G157" s="155"/>
      <c r="H157" s="150"/>
      <c r="I157" s="134"/>
      <c r="J157" s="134"/>
      <c r="K157" s="134"/>
      <c r="L157" s="134"/>
      <c r="M157" s="134"/>
      <c r="N157" s="134"/>
      <c r="O157" s="134"/>
      <c r="P157" s="134"/>
      <c r="Q157" s="134"/>
    </row>
    <row r="158" spans="2:17" x14ac:dyDescent="0.2">
      <c r="B158" s="150"/>
      <c r="C158" s="150"/>
      <c r="D158" s="155"/>
      <c r="E158" s="150"/>
      <c r="F158" s="150"/>
      <c r="G158" s="155"/>
      <c r="H158" s="150"/>
      <c r="I158" s="134"/>
      <c r="J158" s="134"/>
      <c r="K158" s="134"/>
      <c r="L158" s="134"/>
      <c r="M158" s="134"/>
      <c r="N158" s="134"/>
      <c r="O158" s="134"/>
      <c r="P158" s="134"/>
      <c r="Q158" s="134"/>
    </row>
    <row r="159" spans="2:17" x14ac:dyDescent="0.2">
      <c r="B159" s="150"/>
      <c r="C159" s="150"/>
      <c r="D159" s="155"/>
      <c r="E159" s="150"/>
      <c r="F159" s="150"/>
      <c r="G159" s="155"/>
      <c r="H159" s="150"/>
      <c r="I159" s="134"/>
      <c r="J159" s="134"/>
      <c r="K159" s="134"/>
      <c r="L159" s="134"/>
      <c r="M159" s="134"/>
      <c r="N159" s="134"/>
      <c r="O159" s="134"/>
      <c r="P159" s="134"/>
      <c r="Q159" s="134"/>
    </row>
    <row r="160" spans="2:17" x14ac:dyDescent="0.2">
      <c r="B160" s="150"/>
      <c r="C160" s="150"/>
      <c r="D160" s="155"/>
      <c r="E160" s="150"/>
      <c r="F160" s="150"/>
      <c r="G160" s="155"/>
      <c r="H160" s="150"/>
      <c r="I160" s="134"/>
      <c r="J160" s="134"/>
      <c r="K160" s="134"/>
      <c r="L160" s="134"/>
      <c r="M160" s="134"/>
      <c r="N160" s="134"/>
      <c r="O160" s="134"/>
      <c r="P160" s="134"/>
      <c r="Q160" s="134"/>
    </row>
    <row r="161" spans="2:17" x14ac:dyDescent="0.2">
      <c r="B161" s="150"/>
      <c r="C161" s="150"/>
      <c r="D161" s="155"/>
      <c r="E161" s="150"/>
      <c r="F161" s="150"/>
      <c r="G161" s="155"/>
      <c r="H161" s="150"/>
      <c r="I161" s="134"/>
      <c r="J161" s="134"/>
      <c r="K161" s="134"/>
      <c r="L161" s="134"/>
      <c r="M161" s="134"/>
      <c r="N161" s="134"/>
      <c r="O161" s="134"/>
      <c r="P161" s="134"/>
      <c r="Q161" s="134"/>
    </row>
    <row r="162" spans="2:17" x14ac:dyDescent="0.2">
      <c r="B162" s="150"/>
      <c r="C162" s="150"/>
      <c r="D162" s="155"/>
      <c r="E162" s="150"/>
      <c r="F162" s="150"/>
      <c r="G162" s="155"/>
      <c r="H162" s="150"/>
      <c r="I162" s="134"/>
      <c r="J162" s="134"/>
      <c r="K162" s="134"/>
      <c r="L162" s="134"/>
      <c r="M162" s="134"/>
      <c r="N162" s="134"/>
      <c r="O162" s="134"/>
      <c r="P162" s="134"/>
      <c r="Q162" s="134"/>
    </row>
    <row r="163" spans="2:17" x14ac:dyDescent="0.2">
      <c r="B163" s="150"/>
      <c r="C163" s="150"/>
      <c r="D163" s="155"/>
      <c r="E163" s="150"/>
      <c r="F163" s="150"/>
      <c r="G163" s="155"/>
      <c r="H163" s="150"/>
      <c r="I163" s="134"/>
      <c r="J163" s="134"/>
      <c r="K163" s="134"/>
      <c r="L163" s="134"/>
      <c r="M163" s="134"/>
      <c r="N163" s="134"/>
      <c r="O163" s="134"/>
      <c r="P163" s="134"/>
      <c r="Q163" s="134"/>
    </row>
    <row r="164" spans="2:17" x14ac:dyDescent="0.2">
      <c r="B164" s="150"/>
      <c r="C164" s="150"/>
      <c r="D164" s="155"/>
      <c r="E164" s="150"/>
      <c r="F164" s="150"/>
      <c r="G164" s="155"/>
      <c r="H164" s="150"/>
      <c r="I164" s="134"/>
      <c r="J164" s="134"/>
      <c r="K164" s="134"/>
      <c r="L164" s="134"/>
      <c r="M164" s="134"/>
      <c r="N164" s="134"/>
      <c r="O164" s="134"/>
      <c r="P164" s="134"/>
      <c r="Q164" s="134"/>
    </row>
    <row r="165" spans="2:17" x14ac:dyDescent="0.2">
      <c r="B165" s="150"/>
      <c r="C165" s="150"/>
      <c r="D165" s="155"/>
      <c r="E165" s="150"/>
      <c r="F165" s="150"/>
      <c r="G165" s="155"/>
      <c r="H165" s="150"/>
      <c r="I165" s="134"/>
      <c r="J165" s="134"/>
      <c r="K165" s="134"/>
      <c r="L165" s="134"/>
      <c r="M165" s="134"/>
      <c r="N165" s="134"/>
      <c r="O165" s="134"/>
      <c r="P165" s="134"/>
      <c r="Q165" s="134"/>
    </row>
    <row r="166" spans="2:17" x14ac:dyDescent="0.2">
      <c r="B166" s="150"/>
      <c r="C166" s="150"/>
      <c r="D166" s="155"/>
      <c r="E166" s="150"/>
      <c r="F166" s="150"/>
      <c r="G166" s="155"/>
      <c r="H166" s="150"/>
      <c r="I166" s="134"/>
      <c r="J166" s="134"/>
      <c r="K166" s="134"/>
      <c r="L166" s="134"/>
      <c r="M166" s="134"/>
      <c r="N166" s="134"/>
      <c r="O166" s="134"/>
      <c r="P166" s="134"/>
      <c r="Q166" s="134"/>
    </row>
    <row r="167" spans="2:17" x14ac:dyDescent="0.2">
      <c r="B167" s="150"/>
      <c r="C167" s="150"/>
      <c r="D167" s="155"/>
      <c r="E167" s="150"/>
      <c r="F167" s="150"/>
      <c r="G167" s="155"/>
      <c r="H167" s="150"/>
      <c r="I167" s="134"/>
      <c r="J167" s="134"/>
      <c r="K167" s="134"/>
      <c r="L167" s="134"/>
      <c r="M167" s="134"/>
      <c r="N167" s="134"/>
      <c r="O167" s="134"/>
      <c r="P167" s="134"/>
      <c r="Q167" s="134"/>
    </row>
    <row r="168" spans="2:17" x14ac:dyDescent="0.2">
      <c r="B168" s="150"/>
      <c r="C168" s="150"/>
      <c r="D168" s="155"/>
      <c r="E168" s="150"/>
      <c r="F168" s="150"/>
      <c r="G168" s="155"/>
      <c r="H168" s="150"/>
      <c r="I168" s="134"/>
      <c r="J168" s="134"/>
      <c r="K168" s="134"/>
      <c r="L168" s="134"/>
      <c r="M168" s="134"/>
      <c r="N168" s="134"/>
      <c r="O168" s="134"/>
      <c r="P168" s="134"/>
      <c r="Q168" s="134"/>
    </row>
    <row r="169" spans="2:17" x14ac:dyDescent="0.2">
      <c r="B169" s="150"/>
      <c r="C169" s="150"/>
      <c r="D169" s="155"/>
      <c r="E169" s="150"/>
      <c r="F169" s="150"/>
      <c r="G169" s="155"/>
      <c r="H169" s="150"/>
      <c r="I169" s="134"/>
      <c r="J169" s="134"/>
      <c r="K169" s="134"/>
      <c r="L169" s="134"/>
      <c r="M169" s="134"/>
      <c r="N169" s="134"/>
      <c r="O169" s="134"/>
      <c r="P169" s="134"/>
      <c r="Q169" s="134"/>
    </row>
    <row r="170" spans="2:17" x14ac:dyDescent="0.2">
      <c r="B170" s="150"/>
      <c r="C170" s="150"/>
      <c r="D170" s="155"/>
      <c r="E170" s="150"/>
      <c r="F170" s="150"/>
      <c r="G170" s="155"/>
      <c r="H170" s="150"/>
      <c r="I170" s="134"/>
      <c r="J170" s="134"/>
      <c r="K170" s="134"/>
      <c r="L170" s="134"/>
      <c r="M170" s="134"/>
      <c r="N170" s="134"/>
      <c r="O170" s="134"/>
      <c r="P170" s="134"/>
      <c r="Q170" s="134"/>
    </row>
    <row r="171" spans="2:17" x14ac:dyDescent="0.2">
      <c r="B171" s="150"/>
      <c r="C171" s="150"/>
      <c r="D171" s="155"/>
      <c r="E171" s="150"/>
      <c r="F171" s="150"/>
      <c r="G171" s="155"/>
      <c r="H171" s="150"/>
      <c r="I171" s="134"/>
      <c r="J171" s="134"/>
      <c r="K171" s="134"/>
      <c r="L171" s="134"/>
      <c r="M171" s="134"/>
      <c r="N171" s="134"/>
      <c r="O171" s="134"/>
      <c r="P171" s="134"/>
      <c r="Q171" s="134"/>
    </row>
    <row r="172" spans="2:17" x14ac:dyDescent="0.2">
      <c r="B172" s="150"/>
      <c r="C172" s="150"/>
      <c r="D172" s="155"/>
      <c r="E172" s="150"/>
      <c r="F172" s="150"/>
      <c r="G172" s="155"/>
      <c r="H172" s="150"/>
      <c r="I172" s="134"/>
      <c r="J172" s="134"/>
      <c r="K172" s="134"/>
      <c r="L172" s="134"/>
      <c r="M172" s="134"/>
      <c r="N172" s="134"/>
      <c r="O172" s="134"/>
      <c r="P172" s="134"/>
      <c r="Q172" s="134"/>
    </row>
    <row r="173" spans="2:17" x14ac:dyDescent="0.2">
      <c r="B173" s="150"/>
      <c r="C173" s="150"/>
      <c r="D173" s="155"/>
      <c r="E173" s="150"/>
      <c r="F173" s="150"/>
      <c r="G173" s="155"/>
      <c r="H173" s="150"/>
      <c r="I173" s="134"/>
      <c r="J173" s="134"/>
      <c r="K173" s="134"/>
      <c r="L173" s="134"/>
      <c r="M173" s="134"/>
      <c r="N173" s="134"/>
      <c r="O173" s="134"/>
      <c r="P173" s="134"/>
      <c r="Q173" s="134"/>
    </row>
    <row r="174" spans="2:17" x14ac:dyDescent="0.2">
      <c r="B174" s="150"/>
      <c r="C174" s="150"/>
      <c r="D174" s="155"/>
      <c r="E174" s="150"/>
      <c r="F174" s="150"/>
      <c r="G174" s="155"/>
      <c r="H174" s="150"/>
      <c r="I174" s="134"/>
      <c r="J174" s="134"/>
      <c r="K174" s="134"/>
      <c r="L174" s="134"/>
      <c r="M174" s="134"/>
      <c r="N174" s="134"/>
      <c r="O174" s="134"/>
      <c r="P174" s="134"/>
      <c r="Q174" s="134"/>
    </row>
    <row r="175" spans="2:17" x14ac:dyDescent="0.2">
      <c r="B175" s="150"/>
      <c r="C175" s="150"/>
      <c r="D175" s="155"/>
      <c r="E175" s="150"/>
      <c r="F175" s="150"/>
      <c r="G175" s="155"/>
      <c r="H175" s="150"/>
      <c r="I175" s="134"/>
      <c r="J175" s="134"/>
      <c r="K175" s="134"/>
      <c r="L175" s="134"/>
      <c r="M175" s="134"/>
      <c r="N175" s="134"/>
      <c r="O175" s="134"/>
      <c r="P175" s="134"/>
      <c r="Q175" s="134"/>
    </row>
    <row r="176" spans="2:17" x14ac:dyDescent="0.2">
      <c r="B176" s="150"/>
      <c r="C176" s="150"/>
      <c r="D176" s="155"/>
      <c r="E176" s="150"/>
      <c r="F176" s="150"/>
      <c r="G176" s="155"/>
      <c r="H176" s="150"/>
      <c r="I176" s="134"/>
      <c r="J176" s="134"/>
      <c r="K176" s="134"/>
      <c r="L176" s="134"/>
      <c r="M176" s="134"/>
      <c r="N176" s="134"/>
      <c r="O176" s="134"/>
      <c r="P176" s="134"/>
      <c r="Q176" s="134"/>
    </row>
    <row r="177" spans="2:17" x14ac:dyDescent="0.2">
      <c r="B177" s="150"/>
      <c r="C177" s="150"/>
      <c r="D177" s="155"/>
      <c r="E177" s="150"/>
      <c r="F177" s="150"/>
      <c r="G177" s="155"/>
      <c r="H177" s="150"/>
      <c r="I177" s="134"/>
      <c r="J177" s="134"/>
      <c r="K177" s="134"/>
      <c r="L177" s="134"/>
      <c r="M177" s="134"/>
      <c r="N177" s="134"/>
      <c r="O177" s="134"/>
      <c r="P177" s="134"/>
      <c r="Q177" s="134"/>
    </row>
    <row r="178" spans="2:17" x14ac:dyDescent="0.2">
      <c r="B178" s="150"/>
      <c r="C178" s="150"/>
      <c r="D178" s="155"/>
      <c r="E178" s="150"/>
      <c r="F178" s="150"/>
      <c r="G178" s="155"/>
      <c r="H178" s="150"/>
      <c r="I178" s="134"/>
      <c r="J178" s="134"/>
      <c r="K178" s="134"/>
      <c r="L178" s="134"/>
      <c r="M178" s="134"/>
      <c r="N178" s="134"/>
      <c r="O178" s="134"/>
      <c r="P178" s="134"/>
      <c r="Q178" s="134"/>
    </row>
    <row r="179" spans="2:17" x14ac:dyDescent="0.2">
      <c r="B179" s="150"/>
      <c r="C179" s="150"/>
      <c r="D179" s="155"/>
      <c r="E179" s="150"/>
      <c r="F179" s="150"/>
      <c r="G179" s="155"/>
      <c r="H179" s="150"/>
      <c r="I179" s="134"/>
      <c r="J179" s="134"/>
      <c r="K179" s="134"/>
      <c r="L179" s="134"/>
      <c r="M179" s="134"/>
      <c r="N179" s="134"/>
      <c r="O179" s="134"/>
      <c r="P179" s="134"/>
      <c r="Q179" s="134"/>
    </row>
    <row r="180" spans="2:17" x14ac:dyDescent="0.2">
      <c r="B180" s="150"/>
      <c r="C180" s="150"/>
      <c r="D180" s="155"/>
      <c r="E180" s="150"/>
      <c r="F180" s="150"/>
      <c r="G180" s="155"/>
      <c r="H180" s="150"/>
      <c r="I180" s="134"/>
      <c r="J180" s="134"/>
      <c r="K180" s="134"/>
      <c r="L180" s="134"/>
      <c r="M180" s="134"/>
      <c r="N180" s="134"/>
      <c r="O180" s="134"/>
      <c r="P180" s="134"/>
      <c r="Q180" s="134"/>
    </row>
    <row r="181" spans="2:17" x14ac:dyDescent="0.2">
      <c r="B181" s="150"/>
      <c r="C181" s="150"/>
      <c r="D181" s="155"/>
      <c r="E181" s="150"/>
      <c r="F181" s="150"/>
      <c r="G181" s="155"/>
      <c r="H181" s="150"/>
      <c r="I181" s="134"/>
      <c r="J181" s="134"/>
      <c r="K181" s="134"/>
      <c r="L181" s="134"/>
      <c r="M181" s="134"/>
      <c r="N181" s="134"/>
      <c r="O181" s="134"/>
      <c r="P181" s="134"/>
      <c r="Q181" s="134"/>
    </row>
    <row r="182" spans="2:17" x14ac:dyDescent="0.2">
      <c r="B182" s="150"/>
      <c r="C182" s="150"/>
      <c r="D182" s="155"/>
      <c r="E182" s="150"/>
      <c r="F182" s="150"/>
      <c r="G182" s="155"/>
      <c r="H182" s="150"/>
      <c r="I182" s="134"/>
      <c r="J182" s="134"/>
      <c r="K182" s="134"/>
      <c r="L182" s="134"/>
      <c r="M182" s="134"/>
      <c r="N182" s="134"/>
      <c r="O182" s="134"/>
      <c r="P182" s="134"/>
      <c r="Q182" s="134"/>
    </row>
    <row r="183" spans="2:17" x14ac:dyDescent="0.2">
      <c r="B183" s="150"/>
      <c r="C183" s="150"/>
      <c r="D183" s="155"/>
      <c r="E183" s="150"/>
      <c r="F183" s="150"/>
      <c r="G183" s="155"/>
      <c r="H183" s="150"/>
      <c r="I183" s="134"/>
      <c r="J183" s="134"/>
      <c r="K183" s="134"/>
      <c r="L183" s="134"/>
      <c r="M183" s="134"/>
      <c r="N183" s="134"/>
      <c r="O183" s="134"/>
      <c r="P183" s="134"/>
      <c r="Q183" s="134"/>
    </row>
    <row r="184" spans="2:17" x14ac:dyDescent="0.2">
      <c r="B184" s="150"/>
      <c r="C184" s="150"/>
      <c r="D184" s="155"/>
      <c r="E184" s="150"/>
      <c r="F184" s="150"/>
      <c r="G184" s="155"/>
      <c r="H184" s="150"/>
      <c r="I184" s="134"/>
      <c r="J184" s="134"/>
      <c r="K184" s="134"/>
      <c r="L184" s="134"/>
      <c r="M184" s="134"/>
      <c r="N184" s="134"/>
      <c r="O184" s="134"/>
      <c r="P184" s="134"/>
      <c r="Q184" s="134"/>
    </row>
    <row r="185" spans="2:17" x14ac:dyDescent="0.2">
      <c r="B185" s="150"/>
      <c r="C185" s="150"/>
      <c r="D185" s="155"/>
      <c r="E185" s="150"/>
      <c r="F185" s="150"/>
      <c r="G185" s="155"/>
      <c r="H185" s="150"/>
      <c r="I185" s="134"/>
      <c r="J185" s="134"/>
      <c r="K185" s="134"/>
      <c r="L185" s="134"/>
      <c r="M185" s="134"/>
      <c r="N185" s="134"/>
      <c r="O185" s="134"/>
      <c r="P185" s="134"/>
      <c r="Q185" s="134"/>
    </row>
    <row r="186" spans="2:17" x14ac:dyDescent="0.2">
      <c r="B186" s="150"/>
      <c r="C186" s="150"/>
      <c r="D186" s="155"/>
      <c r="E186" s="150"/>
      <c r="F186" s="150"/>
      <c r="G186" s="155"/>
      <c r="H186" s="150"/>
      <c r="I186" s="134"/>
      <c r="J186" s="134"/>
      <c r="K186" s="134"/>
      <c r="L186" s="134"/>
      <c r="M186" s="134"/>
      <c r="N186" s="134"/>
      <c r="O186" s="134"/>
      <c r="P186" s="134"/>
      <c r="Q186" s="134"/>
    </row>
    <row r="187" spans="2:17" x14ac:dyDescent="0.2">
      <c r="B187" s="150"/>
      <c r="C187" s="150"/>
      <c r="D187" s="155"/>
      <c r="E187" s="150"/>
      <c r="F187" s="150"/>
      <c r="G187" s="155"/>
      <c r="H187" s="150"/>
      <c r="I187" s="134"/>
      <c r="J187" s="134"/>
      <c r="K187" s="134"/>
      <c r="L187" s="134"/>
      <c r="M187" s="134"/>
      <c r="N187" s="134"/>
      <c r="O187" s="134"/>
      <c r="P187" s="134"/>
      <c r="Q187" s="134"/>
    </row>
    <row r="188" spans="2:17" x14ac:dyDescent="0.2">
      <c r="B188" s="150"/>
      <c r="C188" s="150"/>
      <c r="D188" s="155"/>
      <c r="E188" s="150"/>
      <c r="F188" s="150"/>
      <c r="G188" s="155"/>
      <c r="H188" s="150"/>
      <c r="I188" s="134"/>
      <c r="J188" s="134"/>
      <c r="K188" s="134"/>
      <c r="L188" s="134"/>
      <c r="M188" s="134"/>
      <c r="N188" s="134"/>
      <c r="O188" s="134"/>
      <c r="P188" s="134"/>
      <c r="Q188" s="134"/>
    </row>
    <row r="189" spans="2:17" x14ac:dyDescent="0.2">
      <c r="B189" s="150"/>
      <c r="C189" s="150"/>
      <c r="D189" s="155"/>
      <c r="E189" s="150"/>
      <c r="F189" s="150"/>
      <c r="G189" s="155"/>
      <c r="H189" s="150"/>
      <c r="I189" s="134"/>
      <c r="J189" s="134"/>
      <c r="K189" s="134"/>
      <c r="L189" s="134"/>
      <c r="M189" s="134"/>
      <c r="N189" s="134"/>
      <c r="O189" s="134"/>
      <c r="P189" s="134"/>
      <c r="Q189" s="134"/>
    </row>
    <row r="190" spans="2:17" x14ac:dyDescent="0.2">
      <c r="B190" s="150"/>
      <c r="C190" s="150"/>
      <c r="D190" s="155"/>
      <c r="E190" s="150"/>
      <c r="F190" s="150"/>
      <c r="G190" s="155"/>
      <c r="H190" s="150"/>
      <c r="I190" s="134"/>
      <c r="J190" s="134"/>
      <c r="K190" s="134"/>
      <c r="L190" s="134"/>
      <c r="M190" s="134"/>
      <c r="N190" s="134"/>
      <c r="O190" s="134"/>
      <c r="P190" s="134"/>
      <c r="Q190" s="134"/>
    </row>
    <row r="191" spans="2:17" x14ac:dyDescent="0.2">
      <c r="B191" s="150"/>
      <c r="C191" s="150"/>
      <c r="D191" s="155"/>
      <c r="E191" s="150"/>
      <c r="F191" s="150"/>
      <c r="G191" s="155"/>
      <c r="H191" s="150"/>
      <c r="I191" s="134"/>
      <c r="J191" s="134"/>
      <c r="K191" s="134"/>
      <c r="L191" s="134"/>
      <c r="M191" s="134"/>
      <c r="N191" s="134"/>
      <c r="O191" s="134"/>
      <c r="P191" s="134"/>
      <c r="Q191" s="134"/>
    </row>
    <row r="192" spans="2:17" x14ac:dyDescent="0.2">
      <c r="B192" s="150"/>
      <c r="C192" s="150"/>
      <c r="D192" s="155"/>
      <c r="E192" s="150"/>
      <c r="F192" s="150"/>
      <c r="G192" s="155"/>
      <c r="H192" s="150"/>
      <c r="I192" s="134"/>
      <c r="J192" s="134"/>
      <c r="K192" s="134"/>
      <c r="L192" s="134"/>
      <c r="M192" s="134"/>
      <c r="N192" s="134"/>
      <c r="O192" s="134"/>
      <c r="P192" s="134"/>
      <c r="Q192" s="134"/>
    </row>
    <row r="193" spans="2:17" x14ac:dyDescent="0.2">
      <c r="B193" s="150"/>
      <c r="C193" s="150"/>
      <c r="D193" s="155"/>
      <c r="E193" s="150"/>
      <c r="F193" s="150"/>
      <c r="G193" s="155"/>
      <c r="H193" s="150"/>
      <c r="I193" s="134"/>
      <c r="J193" s="134"/>
      <c r="K193" s="134"/>
      <c r="L193" s="134"/>
      <c r="M193" s="134"/>
      <c r="N193" s="134"/>
      <c r="O193" s="134"/>
      <c r="P193" s="134"/>
      <c r="Q193" s="134"/>
    </row>
    <row r="194" spans="2:17" x14ac:dyDescent="0.2">
      <c r="B194" s="150"/>
      <c r="C194" s="150"/>
      <c r="D194" s="155"/>
      <c r="E194" s="150"/>
      <c r="F194" s="150"/>
      <c r="G194" s="155"/>
      <c r="H194" s="150"/>
      <c r="I194" s="134"/>
      <c r="J194" s="134"/>
      <c r="K194" s="134"/>
      <c r="L194" s="134"/>
      <c r="M194" s="134"/>
      <c r="N194" s="134"/>
      <c r="O194" s="134"/>
      <c r="P194" s="134"/>
      <c r="Q194" s="134"/>
    </row>
    <row r="195" spans="2:17" x14ac:dyDescent="0.2">
      <c r="B195" s="150"/>
      <c r="C195" s="150"/>
      <c r="D195" s="155"/>
      <c r="E195" s="150"/>
      <c r="F195" s="150"/>
      <c r="G195" s="155"/>
      <c r="H195" s="150"/>
      <c r="I195" s="134"/>
      <c r="J195" s="134"/>
      <c r="K195" s="134"/>
      <c r="L195" s="134"/>
      <c r="M195" s="134"/>
      <c r="N195" s="134"/>
      <c r="O195" s="134"/>
      <c r="P195" s="134"/>
      <c r="Q195" s="134"/>
    </row>
    <row r="196" spans="2:17" x14ac:dyDescent="0.2">
      <c r="B196" s="150"/>
      <c r="C196" s="150"/>
      <c r="D196" s="155"/>
      <c r="E196" s="150"/>
      <c r="F196" s="150"/>
      <c r="G196" s="155"/>
      <c r="H196" s="150"/>
      <c r="I196" s="134"/>
      <c r="J196" s="134"/>
      <c r="K196" s="134"/>
      <c r="L196" s="134"/>
      <c r="M196" s="134"/>
      <c r="N196" s="134"/>
      <c r="O196" s="134"/>
      <c r="P196" s="134"/>
      <c r="Q196" s="134"/>
    </row>
    <row r="197" spans="2:17" x14ac:dyDescent="0.2">
      <c r="B197" s="150"/>
      <c r="C197" s="150"/>
      <c r="D197" s="155"/>
      <c r="E197" s="150"/>
      <c r="F197" s="150"/>
      <c r="G197" s="155"/>
      <c r="H197" s="150"/>
      <c r="I197" s="134"/>
      <c r="J197" s="134"/>
      <c r="K197" s="134"/>
      <c r="L197" s="134"/>
      <c r="M197" s="134"/>
      <c r="N197" s="134"/>
      <c r="O197" s="134"/>
      <c r="P197" s="134"/>
      <c r="Q197" s="134"/>
    </row>
    <row r="198" spans="2:17" x14ac:dyDescent="0.2">
      <c r="B198" s="150"/>
      <c r="C198" s="150"/>
      <c r="D198" s="155"/>
      <c r="E198" s="150"/>
      <c r="F198" s="150"/>
      <c r="G198" s="155"/>
      <c r="H198" s="150"/>
      <c r="I198" s="134"/>
      <c r="J198" s="134"/>
      <c r="K198" s="134"/>
      <c r="L198" s="134"/>
      <c r="M198" s="134"/>
      <c r="N198" s="134"/>
      <c r="O198" s="134"/>
      <c r="P198" s="134"/>
      <c r="Q198" s="134"/>
    </row>
    <row r="199" spans="2:17" x14ac:dyDescent="0.2">
      <c r="B199" s="150"/>
      <c r="C199" s="150"/>
      <c r="D199" s="155"/>
      <c r="E199" s="150"/>
      <c r="F199" s="150"/>
      <c r="G199" s="155"/>
      <c r="H199" s="150"/>
      <c r="I199" s="134"/>
      <c r="J199" s="134"/>
      <c r="K199" s="134"/>
      <c r="L199" s="134"/>
      <c r="M199" s="134"/>
      <c r="N199" s="134"/>
      <c r="O199" s="134"/>
      <c r="P199" s="134"/>
      <c r="Q199" s="134"/>
    </row>
    <row r="200" spans="2:17" x14ac:dyDescent="0.2">
      <c r="B200" s="150"/>
      <c r="C200" s="150"/>
      <c r="D200" s="155"/>
      <c r="E200" s="150"/>
      <c r="F200" s="150"/>
      <c r="G200" s="155"/>
      <c r="H200" s="150"/>
      <c r="I200" s="134"/>
      <c r="J200" s="134"/>
      <c r="K200" s="134"/>
      <c r="L200" s="134"/>
      <c r="M200" s="134"/>
      <c r="N200" s="134"/>
      <c r="O200" s="134"/>
      <c r="P200" s="134"/>
      <c r="Q200" s="134"/>
    </row>
    <row r="201" spans="2:17" x14ac:dyDescent="0.2">
      <c r="B201" s="150"/>
      <c r="C201" s="150"/>
      <c r="D201" s="155"/>
      <c r="E201" s="150"/>
      <c r="F201" s="150"/>
      <c r="G201" s="155"/>
      <c r="H201" s="150"/>
      <c r="I201" s="134"/>
      <c r="J201" s="134"/>
      <c r="K201" s="134"/>
      <c r="L201" s="134"/>
      <c r="M201" s="134"/>
      <c r="N201" s="134"/>
      <c r="O201" s="134"/>
      <c r="P201" s="134"/>
      <c r="Q201" s="134"/>
    </row>
    <row r="202" spans="2:17" x14ac:dyDescent="0.2">
      <c r="B202" s="150"/>
      <c r="C202" s="150"/>
      <c r="D202" s="155"/>
      <c r="E202" s="150"/>
      <c r="F202" s="150"/>
      <c r="G202" s="155"/>
      <c r="H202" s="150"/>
      <c r="I202" s="134"/>
      <c r="J202" s="134"/>
      <c r="K202" s="134"/>
      <c r="L202" s="134"/>
      <c r="M202" s="134"/>
      <c r="N202" s="134"/>
      <c r="O202" s="134"/>
      <c r="P202" s="134"/>
      <c r="Q202" s="134"/>
    </row>
    <row r="203" spans="2:17" x14ac:dyDescent="0.2">
      <c r="B203" s="150"/>
      <c r="C203" s="150"/>
      <c r="D203" s="155"/>
      <c r="E203" s="150"/>
      <c r="F203" s="150"/>
      <c r="G203" s="155"/>
      <c r="H203" s="150"/>
      <c r="I203" s="134"/>
      <c r="J203" s="134"/>
      <c r="K203" s="134"/>
      <c r="L203" s="134"/>
      <c r="M203" s="134"/>
      <c r="N203" s="134"/>
      <c r="O203" s="134"/>
      <c r="P203" s="134"/>
      <c r="Q203" s="134"/>
    </row>
    <row r="204" spans="2:17" x14ac:dyDescent="0.2">
      <c r="B204" s="150"/>
      <c r="C204" s="150"/>
      <c r="D204" s="155"/>
      <c r="E204" s="150"/>
      <c r="F204" s="150"/>
      <c r="G204" s="155"/>
      <c r="H204" s="150"/>
      <c r="I204" s="134"/>
      <c r="J204" s="134"/>
      <c r="K204" s="134"/>
      <c r="L204" s="134"/>
      <c r="M204" s="134"/>
      <c r="N204" s="134"/>
      <c r="O204" s="134"/>
      <c r="P204" s="134"/>
      <c r="Q204" s="134"/>
    </row>
    <row r="205" spans="2:17" x14ac:dyDescent="0.2">
      <c r="B205" s="150"/>
      <c r="C205" s="150"/>
      <c r="D205" s="155"/>
      <c r="E205" s="150"/>
      <c r="F205" s="150"/>
      <c r="G205" s="155"/>
      <c r="H205" s="150"/>
      <c r="I205" s="134"/>
      <c r="J205" s="134"/>
      <c r="K205" s="134"/>
      <c r="L205" s="134"/>
      <c r="M205" s="134"/>
      <c r="N205" s="134"/>
      <c r="O205" s="134"/>
      <c r="P205" s="134"/>
      <c r="Q205" s="134"/>
    </row>
    <row r="206" spans="2:17" x14ac:dyDescent="0.2">
      <c r="B206" s="150"/>
      <c r="C206" s="150"/>
      <c r="D206" s="155"/>
      <c r="E206" s="150"/>
      <c r="F206" s="150"/>
      <c r="G206" s="155"/>
      <c r="H206" s="150"/>
      <c r="I206" s="134"/>
      <c r="J206" s="134"/>
      <c r="K206" s="134"/>
      <c r="L206" s="134"/>
      <c r="M206" s="134"/>
      <c r="N206" s="134"/>
      <c r="O206" s="134"/>
      <c r="P206" s="134"/>
      <c r="Q206" s="134"/>
    </row>
    <row r="207" spans="2:17" x14ac:dyDescent="0.2">
      <c r="B207" s="150"/>
      <c r="C207" s="150"/>
      <c r="D207" s="155"/>
      <c r="E207" s="150"/>
      <c r="F207" s="150"/>
      <c r="G207" s="155"/>
      <c r="H207" s="150"/>
      <c r="I207" s="134"/>
      <c r="J207" s="134"/>
      <c r="K207" s="134"/>
      <c r="L207" s="134"/>
      <c r="M207" s="134"/>
      <c r="N207" s="134"/>
      <c r="O207" s="134"/>
      <c r="P207" s="134"/>
      <c r="Q207" s="134"/>
    </row>
    <row r="208" spans="2:17" x14ac:dyDescent="0.2">
      <c r="B208" s="150"/>
      <c r="C208" s="150"/>
      <c r="D208" s="155"/>
      <c r="E208" s="150"/>
      <c r="F208" s="150"/>
      <c r="G208" s="155"/>
      <c r="H208" s="150"/>
      <c r="I208" s="134"/>
      <c r="J208" s="134"/>
      <c r="K208" s="134"/>
      <c r="L208" s="134"/>
      <c r="M208" s="134"/>
      <c r="N208" s="134"/>
      <c r="O208" s="134"/>
      <c r="P208" s="134"/>
      <c r="Q208" s="134"/>
    </row>
    <row r="209" spans="2:17" x14ac:dyDescent="0.2">
      <c r="B209" s="150"/>
      <c r="C209" s="150"/>
      <c r="D209" s="155"/>
      <c r="E209" s="150"/>
      <c r="F209" s="150"/>
      <c r="G209" s="155"/>
      <c r="H209" s="150"/>
      <c r="I209" s="134"/>
      <c r="J209" s="134"/>
      <c r="K209" s="134"/>
      <c r="L209" s="134"/>
      <c r="M209" s="134"/>
      <c r="N209" s="134"/>
      <c r="O209" s="134"/>
      <c r="P209" s="134"/>
      <c r="Q209" s="134"/>
    </row>
    <row r="210" spans="2:17" x14ac:dyDescent="0.2">
      <c r="B210" s="150"/>
      <c r="C210" s="150"/>
      <c r="D210" s="155"/>
      <c r="E210" s="150"/>
      <c r="F210" s="150"/>
      <c r="G210" s="155"/>
      <c r="H210" s="150"/>
      <c r="I210" s="134"/>
      <c r="J210" s="134"/>
      <c r="K210" s="134"/>
      <c r="L210" s="134"/>
      <c r="M210" s="134"/>
      <c r="N210" s="134"/>
      <c r="O210" s="134"/>
      <c r="P210" s="134"/>
      <c r="Q210" s="134"/>
    </row>
    <row r="211" spans="2:17" x14ac:dyDescent="0.2">
      <c r="B211" s="150"/>
      <c r="C211" s="150"/>
      <c r="D211" s="155"/>
      <c r="E211" s="150"/>
      <c r="F211" s="150"/>
      <c r="G211" s="155"/>
      <c r="H211" s="150"/>
      <c r="I211" s="134"/>
      <c r="J211" s="134"/>
      <c r="K211" s="134"/>
      <c r="L211" s="134"/>
      <c r="M211" s="134"/>
      <c r="N211" s="134"/>
      <c r="O211" s="134"/>
      <c r="P211" s="134"/>
      <c r="Q211" s="134"/>
    </row>
    <row r="212" spans="2:17" x14ac:dyDescent="0.2">
      <c r="B212" s="150"/>
      <c r="C212" s="150"/>
      <c r="D212" s="155"/>
      <c r="E212" s="150"/>
      <c r="F212" s="150"/>
      <c r="G212" s="155"/>
      <c r="H212" s="150"/>
      <c r="I212" s="134"/>
      <c r="J212" s="134"/>
      <c r="K212" s="134"/>
      <c r="L212" s="134"/>
      <c r="M212" s="134"/>
      <c r="N212" s="134"/>
      <c r="O212" s="134"/>
      <c r="P212" s="134"/>
      <c r="Q212" s="134"/>
    </row>
    <row r="213" spans="2:17" x14ac:dyDescent="0.2">
      <c r="B213" s="150"/>
      <c r="C213" s="150"/>
      <c r="D213" s="155"/>
      <c r="E213" s="150"/>
      <c r="F213" s="150"/>
      <c r="G213" s="155"/>
      <c r="H213" s="150"/>
      <c r="I213" s="134"/>
      <c r="J213" s="134"/>
      <c r="K213" s="134"/>
      <c r="L213" s="134"/>
      <c r="M213" s="134"/>
      <c r="N213" s="134"/>
      <c r="O213" s="134"/>
      <c r="P213" s="134"/>
      <c r="Q213" s="134"/>
    </row>
    <row r="214" spans="2:17" x14ac:dyDescent="0.2">
      <c r="B214" s="150"/>
      <c r="C214" s="150"/>
      <c r="D214" s="155"/>
      <c r="E214" s="150"/>
      <c r="F214" s="150"/>
      <c r="G214" s="155"/>
      <c r="H214" s="150"/>
      <c r="I214" s="134"/>
      <c r="J214" s="134"/>
      <c r="K214" s="134"/>
      <c r="L214" s="134"/>
      <c r="M214" s="134"/>
      <c r="N214" s="134"/>
      <c r="O214" s="134"/>
      <c r="P214" s="134"/>
      <c r="Q214" s="134"/>
    </row>
    <row r="215" spans="2:17" x14ac:dyDescent="0.2">
      <c r="B215" s="150"/>
      <c r="C215" s="150"/>
      <c r="D215" s="155"/>
      <c r="E215" s="150"/>
      <c r="F215" s="150"/>
      <c r="G215" s="155"/>
      <c r="H215" s="150"/>
      <c r="I215" s="134"/>
      <c r="J215" s="134"/>
      <c r="K215" s="134"/>
      <c r="L215" s="134"/>
      <c r="M215" s="134"/>
      <c r="N215" s="134"/>
      <c r="O215" s="134"/>
      <c r="P215" s="134"/>
      <c r="Q215" s="134"/>
    </row>
    <row r="216" spans="2:17" x14ac:dyDescent="0.2">
      <c r="B216" s="150"/>
      <c r="C216" s="150"/>
      <c r="D216" s="155"/>
      <c r="E216" s="150"/>
      <c r="F216" s="150"/>
      <c r="G216" s="155"/>
      <c r="H216" s="150"/>
      <c r="I216" s="134"/>
      <c r="J216" s="134"/>
      <c r="K216" s="134"/>
      <c r="L216" s="134"/>
      <c r="M216" s="134"/>
      <c r="N216" s="134"/>
      <c r="O216" s="134"/>
      <c r="P216" s="134"/>
      <c r="Q216" s="134"/>
    </row>
    <row r="217" spans="2:17" x14ac:dyDescent="0.2">
      <c r="B217" s="150"/>
      <c r="C217" s="150"/>
      <c r="D217" s="155"/>
      <c r="E217" s="150"/>
      <c r="F217" s="150"/>
      <c r="G217" s="155"/>
      <c r="H217" s="150"/>
      <c r="I217" s="134"/>
      <c r="J217" s="134"/>
      <c r="K217" s="134"/>
      <c r="L217" s="134"/>
      <c r="M217" s="134"/>
      <c r="N217" s="134"/>
      <c r="O217" s="134"/>
      <c r="P217" s="134"/>
      <c r="Q217" s="134"/>
    </row>
    <row r="218" spans="2:17" x14ac:dyDescent="0.2">
      <c r="B218" s="150"/>
      <c r="C218" s="150"/>
      <c r="D218" s="155"/>
      <c r="E218" s="150"/>
      <c r="F218" s="150"/>
      <c r="G218" s="155"/>
      <c r="H218" s="150"/>
      <c r="I218" s="134"/>
      <c r="J218" s="134"/>
      <c r="K218" s="134"/>
      <c r="L218" s="134"/>
      <c r="M218" s="134"/>
      <c r="N218" s="134"/>
      <c r="O218" s="134"/>
      <c r="P218" s="134"/>
      <c r="Q218" s="134"/>
    </row>
    <row r="219" spans="2:17" x14ac:dyDescent="0.2">
      <c r="B219" s="150"/>
      <c r="C219" s="150"/>
      <c r="D219" s="155"/>
      <c r="E219" s="150"/>
      <c r="F219" s="150"/>
      <c r="G219" s="155"/>
      <c r="H219" s="150"/>
      <c r="I219" s="134"/>
      <c r="J219" s="134"/>
      <c r="K219" s="134"/>
      <c r="L219" s="134"/>
      <c r="M219" s="134"/>
      <c r="N219" s="134"/>
      <c r="O219" s="134"/>
      <c r="P219" s="134"/>
      <c r="Q219" s="134"/>
    </row>
    <row r="220" spans="2:17" x14ac:dyDescent="0.2">
      <c r="B220" s="150"/>
      <c r="C220" s="150"/>
      <c r="D220" s="155"/>
      <c r="E220" s="150"/>
      <c r="F220" s="150"/>
      <c r="G220" s="155"/>
      <c r="H220" s="150"/>
      <c r="I220" s="134"/>
      <c r="J220" s="134"/>
      <c r="K220" s="134"/>
      <c r="L220" s="134"/>
      <c r="M220" s="134"/>
      <c r="N220" s="134"/>
      <c r="O220" s="134"/>
      <c r="P220" s="134"/>
      <c r="Q220" s="134"/>
    </row>
    <row r="221" spans="2:17" x14ac:dyDescent="0.2">
      <c r="B221" s="150"/>
      <c r="C221" s="150"/>
      <c r="D221" s="155"/>
      <c r="E221" s="150"/>
      <c r="F221" s="150"/>
      <c r="G221" s="155"/>
      <c r="H221" s="150"/>
      <c r="I221" s="134"/>
      <c r="J221" s="134"/>
      <c r="K221" s="134"/>
      <c r="L221" s="134"/>
      <c r="M221" s="134"/>
      <c r="N221" s="134"/>
      <c r="O221" s="134"/>
      <c r="P221" s="134"/>
      <c r="Q221" s="134"/>
    </row>
    <row r="222" spans="2:17" x14ac:dyDescent="0.2">
      <c r="B222" s="150"/>
      <c r="C222" s="150"/>
      <c r="D222" s="155"/>
      <c r="E222" s="150"/>
      <c r="F222" s="150"/>
      <c r="G222" s="155"/>
      <c r="H222" s="150"/>
      <c r="I222" s="134"/>
      <c r="J222" s="134"/>
      <c r="K222" s="134"/>
      <c r="L222" s="134"/>
      <c r="M222" s="134"/>
      <c r="N222" s="134"/>
      <c r="O222" s="134"/>
      <c r="P222" s="134"/>
      <c r="Q222" s="134"/>
    </row>
    <row r="223" spans="2:17" x14ac:dyDescent="0.2">
      <c r="B223" s="150"/>
      <c r="C223" s="150"/>
      <c r="D223" s="155"/>
      <c r="E223" s="150"/>
      <c r="F223" s="150"/>
      <c r="G223" s="155"/>
      <c r="H223" s="150"/>
      <c r="I223" s="134"/>
      <c r="J223" s="134"/>
      <c r="K223" s="134"/>
      <c r="L223" s="134"/>
      <c r="M223" s="134"/>
      <c r="N223" s="134"/>
      <c r="O223" s="134"/>
      <c r="P223" s="134"/>
      <c r="Q223" s="134"/>
    </row>
    <row r="224" spans="2:17" x14ac:dyDescent="0.2">
      <c r="B224" s="150"/>
      <c r="C224" s="150"/>
      <c r="D224" s="155"/>
      <c r="E224" s="150"/>
      <c r="F224" s="150"/>
      <c r="G224" s="155"/>
      <c r="H224" s="150"/>
      <c r="I224" s="134"/>
      <c r="J224" s="134"/>
      <c r="K224" s="134"/>
      <c r="L224" s="134"/>
      <c r="M224" s="134"/>
      <c r="N224" s="134"/>
      <c r="O224" s="134"/>
      <c r="P224" s="134"/>
      <c r="Q224" s="134"/>
    </row>
    <row r="225" spans="2:17" x14ac:dyDescent="0.2">
      <c r="B225" s="150"/>
      <c r="C225" s="150"/>
      <c r="D225" s="155"/>
      <c r="E225" s="150"/>
      <c r="F225" s="150"/>
      <c r="G225" s="155"/>
      <c r="H225" s="150"/>
      <c r="I225" s="134"/>
      <c r="J225" s="134"/>
      <c r="K225" s="134"/>
      <c r="L225" s="134"/>
      <c r="M225" s="134"/>
      <c r="N225" s="134"/>
      <c r="O225" s="134"/>
      <c r="P225" s="134"/>
      <c r="Q225" s="134"/>
    </row>
    <row r="226" spans="2:17" x14ac:dyDescent="0.2">
      <c r="B226" s="150"/>
      <c r="C226" s="150"/>
      <c r="D226" s="155"/>
      <c r="E226" s="150"/>
      <c r="F226" s="150"/>
      <c r="G226" s="155"/>
      <c r="H226" s="150"/>
      <c r="I226" s="134"/>
      <c r="J226" s="134"/>
      <c r="K226" s="134"/>
      <c r="L226" s="134"/>
      <c r="M226" s="134"/>
      <c r="N226" s="134"/>
      <c r="O226" s="134"/>
      <c r="P226" s="134"/>
      <c r="Q226" s="134"/>
    </row>
    <row r="227" spans="2:17" x14ac:dyDescent="0.2">
      <c r="B227" s="150"/>
      <c r="C227" s="150"/>
      <c r="D227" s="155"/>
      <c r="E227" s="150"/>
      <c r="F227" s="150"/>
      <c r="G227" s="155"/>
      <c r="H227" s="150"/>
      <c r="I227" s="134"/>
      <c r="J227" s="134"/>
      <c r="K227" s="134"/>
      <c r="L227" s="134"/>
      <c r="M227" s="134"/>
      <c r="N227" s="134"/>
      <c r="O227" s="134"/>
      <c r="P227" s="134"/>
      <c r="Q227" s="134"/>
    </row>
    <row r="228" spans="2:17" x14ac:dyDescent="0.2">
      <c r="B228" s="150"/>
      <c r="C228" s="150"/>
      <c r="D228" s="155"/>
      <c r="E228" s="150"/>
      <c r="F228" s="150"/>
      <c r="G228" s="155"/>
      <c r="H228" s="150"/>
      <c r="I228" s="134"/>
      <c r="J228" s="134"/>
      <c r="K228" s="134"/>
      <c r="L228" s="134"/>
      <c r="M228" s="134"/>
      <c r="N228" s="134"/>
      <c r="O228" s="134"/>
      <c r="P228" s="134"/>
      <c r="Q228" s="134"/>
    </row>
    <row r="229" spans="2:17" x14ac:dyDescent="0.2">
      <c r="B229" s="150"/>
      <c r="C229" s="150"/>
      <c r="D229" s="155"/>
      <c r="E229" s="150"/>
      <c r="F229" s="150"/>
      <c r="G229" s="155"/>
      <c r="H229" s="150"/>
      <c r="I229" s="134"/>
      <c r="J229" s="134"/>
      <c r="K229" s="134"/>
      <c r="L229" s="134"/>
      <c r="M229" s="134"/>
      <c r="N229" s="134"/>
      <c r="O229" s="134"/>
      <c r="P229" s="134"/>
      <c r="Q229" s="134"/>
    </row>
    <row r="230" spans="2:17" x14ac:dyDescent="0.2">
      <c r="B230" s="150"/>
      <c r="C230" s="150"/>
      <c r="D230" s="155"/>
      <c r="E230" s="150"/>
      <c r="F230" s="150"/>
      <c r="G230" s="155"/>
      <c r="H230" s="150"/>
      <c r="I230" s="134"/>
      <c r="J230" s="134"/>
      <c r="K230" s="134"/>
      <c r="L230" s="134"/>
      <c r="M230" s="134"/>
      <c r="N230" s="134"/>
      <c r="O230" s="134"/>
      <c r="P230" s="134"/>
      <c r="Q230" s="134"/>
    </row>
    <row r="231" spans="2:17" x14ac:dyDescent="0.2">
      <c r="B231" s="150"/>
      <c r="C231" s="150"/>
      <c r="D231" s="155"/>
      <c r="E231" s="150"/>
      <c r="F231" s="150"/>
      <c r="G231" s="155"/>
      <c r="H231" s="150"/>
      <c r="I231" s="134"/>
      <c r="J231" s="134"/>
      <c r="K231" s="134"/>
      <c r="L231" s="134"/>
      <c r="M231" s="134"/>
      <c r="N231" s="134"/>
      <c r="O231" s="134"/>
      <c r="P231" s="134"/>
      <c r="Q231" s="134"/>
    </row>
    <row r="232" spans="2:17" x14ac:dyDescent="0.2">
      <c r="B232" s="150"/>
      <c r="C232" s="150"/>
      <c r="D232" s="155"/>
      <c r="E232" s="150"/>
      <c r="F232" s="150"/>
      <c r="G232" s="155"/>
      <c r="H232" s="150"/>
      <c r="I232" s="134"/>
      <c r="J232" s="134"/>
      <c r="K232" s="134"/>
      <c r="L232" s="134"/>
      <c r="M232" s="134"/>
      <c r="N232" s="134"/>
      <c r="O232" s="134"/>
      <c r="P232" s="134"/>
      <c r="Q232" s="134"/>
    </row>
    <row r="233" spans="2:17" x14ac:dyDescent="0.2">
      <c r="B233" s="150"/>
      <c r="C233" s="150"/>
      <c r="D233" s="155"/>
      <c r="E233" s="150"/>
      <c r="F233" s="150"/>
      <c r="G233" s="155"/>
      <c r="H233" s="150"/>
      <c r="I233" s="134"/>
      <c r="J233" s="134"/>
      <c r="K233" s="134"/>
      <c r="L233" s="134"/>
      <c r="M233" s="134"/>
      <c r="N233" s="134"/>
      <c r="O233" s="134"/>
      <c r="P233" s="134"/>
      <c r="Q233" s="134"/>
    </row>
    <row r="234" spans="2:17" x14ac:dyDescent="0.2">
      <c r="B234" s="150"/>
      <c r="C234" s="150"/>
      <c r="D234" s="155"/>
      <c r="E234" s="150"/>
      <c r="F234" s="150"/>
      <c r="G234" s="155"/>
      <c r="H234" s="150"/>
      <c r="I234" s="134"/>
      <c r="J234" s="134"/>
      <c r="K234" s="134"/>
      <c r="L234" s="134"/>
      <c r="M234" s="134"/>
      <c r="N234" s="134"/>
      <c r="O234" s="134"/>
      <c r="P234" s="134"/>
      <c r="Q234" s="134"/>
    </row>
    <row r="235" spans="2:17" x14ac:dyDescent="0.2">
      <c r="B235" s="150"/>
      <c r="C235" s="150"/>
      <c r="D235" s="155"/>
      <c r="E235" s="150"/>
      <c r="F235" s="150"/>
      <c r="G235" s="155"/>
      <c r="H235" s="150"/>
      <c r="I235" s="134"/>
      <c r="J235" s="134"/>
      <c r="K235" s="134"/>
      <c r="L235" s="134"/>
      <c r="M235" s="134"/>
      <c r="N235" s="134"/>
      <c r="O235" s="134"/>
      <c r="P235" s="134"/>
      <c r="Q235" s="134"/>
    </row>
    <row r="236" spans="2:17" x14ac:dyDescent="0.2">
      <c r="B236" s="150"/>
      <c r="C236" s="150"/>
      <c r="D236" s="155"/>
      <c r="E236" s="150"/>
      <c r="F236" s="150"/>
      <c r="G236" s="155"/>
      <c r="H236" s="150"/>
      <c r="I236" s="134"/>
      <c r="J236" s="134"/>
      <c r="K236" s="134"/>
      <c r="L236" s="134"/>
      <c r="M236" s="134"/>
      <c r="N236" s="134"/>
      <c r="O236" s="134"/>
      <c r="P236" s="134"/>
      <c r="Q236" s="134"/>
    </row>
    <row r="237" spans="2:17" x14ac:dyDescent="0.2">
      <c r="B237" s="150"/>
      <c r="C237" s="150"/>
      <c r="D237" s="155"/>
      <c r="E237" s="150"/>
      <c r="F237" s="150"/>
      <c r="G237" s="155"/>
      <c r="H237" s="150"/>
      <c r="I237" s="134"/>
      <c r="J237" s="134"/>
      <c r="K237" s="134"/>
      <c r="L237" s="134"/>
      <c r="M237" s="134"/>
      <c r="N237" s="134"/>
      <c r="O237" s="134"/>
      <c r="P237" s="134"/>
      <c r="Q237" s="134"/>
    </row>
    <row r="238" spans="2:17" x14ac:dyDescent="0.2">
      <c r="B238" s="150"/>
      <c r="C238" s="150"/>
      <c r="D238" s="155"/>
      <c r="E238" s="150"/>
      <c r="F238" s="150"/>
      <c r="G238" s="155"/>
      <c r="H238" s="150"/>
      <c r="I238" s="134"/>
      <c r="J238" s="134"/>
      <c r="K238" s="134"/>
      <c r="L238" s="134"/>
      <c r="M238" s="134"/>
      <c r="N238" s="134"/>
      <c r="O238" s="134"/>
      <c r="P238" s="134"/>
      <c r="Q238" s="134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2" sqref="A2:D2"/>
    </sheetView>
  </sheetViews>
  <sheetFormatPr defaultRowHeight="12.75" x14ac:dyDescent="0.2"/>
  <cols>
    <col min="1" max="1" width="66" style="145" bestFit="1" customWidth="1"/>
    <col min="2" max="2" width="17" style="162" customWidth="1"/>
    <col min="3" max="3" width="18.28515625" style="162" customWidth="1"/>
    <col min="4" max="4" width="11.42578125" style="167" bestFit="1" customWidth="1"/>
    <col min="5" max="16384" width="9.140625" style="145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of Ukraine as of ") &amp; STRPRESENTDATE</f>
        <v>Державний та гарантований державою борг України за станом на 30.06.2019</v>
      </c>
      <c r="B2" s="3"/>
      <c r="C2" s="3"/>
      <c r="D2" s="3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3" spans="1:19" ht="18.75" x14ac:dyDescent="0.3">
      <c r="A3" s="1" t="str">
        <f>IF(REPORT_LANG="UKR","(в розрізі валют погашеня)","by interest rate types")</f>
        <v>(в розрізі валют погашеня)</v>
      </c>
      <c r="B3" s="1"/>
      <c r="C3" s="1"/>
      <c r="D3" s="1"/>
    </row>
    <row r="4" spans="1:19" x14ac:dyDescent="0.2">
      <c r="B4" s="150"/>
      <c r="C4" s="150"/>
      <c r="D4" s="155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s="178" customFormat="1" x14ac:dyDescent="0.2">
      <c r="B5" s="199"/>
      <c r="C5" s="199"/>
      <c r="D5" s="178" t="str">
        <f>VALVAL</f>
        <v>млрд. одиниць</v>
      </c>
    </row>
    <row r="6" spans="1:19" s="168" customFormat="1" x14ac:dyDescent="0.2">
      <c r="A6" s="105"/>
      <c r="B6" s="99" t="str">
        <f>IF(REPORT_LANG="UKR","дол.США","USD")</f>
        <v>дол.США</v>
      </c>
      <c r="C6" s="99" t="str">
        <f>IF(REPORT_LANG="UKR","грн.","UAH")</f>
        <v>грн.</v>
      </c>
      <c r="D6" s="259" t="s">
        <v>192</v>
      </c>
    </row>
    <row r="7" spans="1:19" s="52" customFormat="1" ht="15.75" x14ac:dyDescent="0.2">
      <c r="A7" s="260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208">
        <f t="shared" ref="B7:D7" si="0">SUM(B8:B26)</f>
        <v>80.347737992479992</v>
      </c>
      <c r="C7" s="208">
        <f t="shared" si="0"/>
        <v>2102.4096051445704</v>
      </c>
      <c r="D7" s="197">
        <f t="shared" si="0"/>
        <v>0.99999899999999997</v>
      </c>
    </row>
    <row r="8" spans="1:19" s="166" customFormat="1" x14ac:dyDescent="0.2">
      <c r="A8" s="98" t="s">
        <v>120</v>
      </c>
      <c r="B8" s="159">
        <v>32.897085685699999</v>
      </c>
      <c r="C8" s="159">
        <v>860.79771073875997</v>
      </c>
      <c r="D8" s="164">
        <v>0.40943400000000002</v>
      </c>
    </row>
    <row r="9" spans="1:19" s="166" customFormat="1" x14ac:dyDescent="0.2">
      <c r="A9" s="98" t="s">
        <v>3</v>
      </c>
      <c r="B9" s="159">
        <v>8.4453892617499999</v>
      </c>
      <c r="C9" s="159">
        <v>220.98528156161001</v>
      </c>
      <c r="D9" s="164">
        <v>0.10511</v>
      </c>
    </row>
    <row r="10" spans="1:19" s="166" customFormat="1" x14ac:dyDescent="0.2">
      <c r="A10" s="98" t="s">
        <v>163</v>
      </c>
      <c r="B10" s="159">
        <v>0.30406101998000001</v>
      </c>
      <c r="C10" s="159">
        <v>7.9561767999999997</v>
      </c>
      <c r="D10" s="164">
        <v>3.784E-3</v>
      </c>
    </row>
    <row r="11" spans="1:19" s="166" customFormat="1" x14ac:dyDescent="0.2">
      <c r="A11" s="98" t="s">
        <v>16</v>
      </c>
      <c r="B11" s="159">
        <v>11.958651251999999</v>
      </c>
      <c r="C11" s="159">
        <v>312.91463686498003</v>
      </c>
      <c r="D11" s="164">
        <v>0.148836</v>
      </c>
    </row>
    <row r="12" spans="1:19" s="166" customFormat="1" x14ac:dyDescent="0.2">
      <c r="A12" s="98" t="s">
        <v>17</v>
      </c>
      <c r="B12" s="159">
        <v>26.165225078550002</v>
      </c>
      <c r="C12" s="159">
        <v>684.64927451832</v>
      </c>
      <c r="D12" s="164">
        <v>0.32565</v>
      </c>
    </row>
    <row r="13" spans="1:19" x14ac:dyDescent="0.2">
      <c r="A13" s="222" t="s">
        <v>100</v>
      </c>
      <c r="B13" s="106">
        <v>0.57732569450000004</v>
      </c>
      <c r="C13" s="106">
        <v>15.1065246609</v>
      </c>
      <c r="D13" s="111">
        <v>7.1850000000000004E-3</v>
      </c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</row>
    <row r="14" spans="1:19" x14ac:dyDescent="0.2">
      <c r="B14" s="150"/>
      <c r="C14" s="150"/>
      <c r="D14" s="155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</row>
    <row r="15" spans="1:19" x14ac:dyDescent="0.2">
      <c r="B15" s="150"/>
      <c r="C15" s="150"/>
      <c r="D15" s="155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</row>
    <row r="16" spans="1:19" x14ac:dyDescent="0.2">
      <c r="B16" s="150"/>
      <c r="C16" s="150"/>
      <c r="D16" s="155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</row>
    <row r="17" spans="2:17" x14ac:dyDescent="0.2">
      <c r="B17" s="150"/>
      <c r="C17" s="150"/>
      <c r="D17" s="155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</row>
    <row r="18" spans="2:17" x14ac:dyDescent="0.2">
      <c r="B18" s="150"/>
      <c r="C18" s="150"/>
      <c r="D18" s="155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</row>
    <row r="19" spans="2:17" x14ac:dyDescent="0.2">
      <c r="B19" s="150"/>
      <c r="C19" s="150"/>
      <c r="D19" s="155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2:17" x14ac:dyDescent="0.2">
      <c r="B20" s="150"/>
      <c r="C20" s="150"/>
      <c r="D20" s="155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</row>
    <row r="21" spans="2:17" x14ac:dyDescent="0.2">
      <c r="B21" s="150"/>
      <c r="C21" s="150"/>
      <c r="D21" s="155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</row>
    <row r="22" spans="2:17" x14ac:dyDescent="0.2">
      <c r="B22" s="150"/>
      <c r="C22" s="150"/>
      <c r="D22" s="155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</row>
    <row r="23" spans="2:17" x14ac:dyDescent="0.2">
      <c r="B23" s="150"/>
      <c r="C23" s="150"/>
      <c r="D23" s="155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</row>
    <row r="24" spans="2:17" x14ac:dyDescent="0.2">
      <c r="B24" s="150"/>
      <c r="C24" s="150"/>
      <c r="D24" s="155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</row>
    <row r="25" spans="2:17" x14ac:dyDescent="0.2">
      <c r="B25" s="150"/>
      <c r="C25" s="150"/>
      <c r="D25" s="155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</row>
    <row r="26" spans="2:17" x14ac:dyDescent="0.2">
      <c r="B26" s="150"/>
      <c r="C26" s="150"/>
      <c r="D26" s="155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</row>
    <row r="27" spans="2:17" x14ac:dyDescent="0.2">
      <c r="B27" s="150"/>
      <c r="C27" s="150"/>
      <c r="D27" s="155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</row>
    <row r="28" spans="2:17" x14ac:dyDescent="0.2">
      <c r="B28" s="150"/>
      <c r="C28" s="150"/>
      <c r="D28" s="155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</row>
    <row r="29" spans="2:17" x14ac:dyDescent="0.2">
      <c r="B29" s="150"/>
      <c r="C29" s="150"/>
      <c r="D29" s="155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</row>
    <row r="30" spans="2:17" x14ac:dyDescent="0.2">
      <c r="B30" s="150"/>
      <c r="C30" s="150"/>
      <c r="D30" s="155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</row>
    <row r="31" spans="2:17" x14ac:dyDescent="0.2">
      <c r="B31" s="150"/>
      <c r="C31" s="150"/>
      <c r="D31" s="155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</row>
    <row r="32" spans="2:17" x14ac:dyDescent="0.2">
      <c r="B32" s="150"/>
      <c r="C32" s="150"/>
      <c r="D32" s="155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</row>
    <row r="33" spans="2:17" x14ac:dyDescent="0.2">
      <c r="B33" s="150"/>
      <c r="C33" s="150"/>
      <c r="D33" s="155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</row>
    <row r="34" spans="2:17" x14ac:dyDescent="0.2">
      <c r="B34" s="150"/>
      <c r="C34" s="150"/>
      <c r="D34" s="155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</row>
    <row r="35" spans="2:17" x14ac:dyDescent="0.2">
      <c r="B35" s="150"/>
      <c r="C35" s="150"/>
      <c r="D35" s="155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</row>
    <row r="36" spans="2:17" x14ac:dyDescent="0.2">
      <c r="B36" s="150"/>
      <c r="C36" s="150"/>
      <c r="D36" s="155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</row>
    <row r="37" spans="2:17" x14ac:dyDescent="0.2">
      <c r="B37" s="150"/>
      <c r="C37" s="150"/>
      <c r="D37" s="155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</row>
    <row r="38" spans="2:17" x14ac:dyDescent="0.2">
      <c r="B38" s="150"/>
      <c r="C38" s="150"/>
      <c r="D38" s="155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</row>
    <row r="39" spans="2:17" x14ac:dyDescent="0.2">
      <c r="B39" s="150"/>
      <c r="C39" s="150"/>
      <c r="D39" s="155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</row>
    <row r="40" spans="2:17" x14ac:dyDescent="0.2">
      <c r="B40" s="150"/>
      <c r="C40" s="150"/>
      <c r="D40" s="155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</row>
    <row r="41" spans="2:17" x14ac:dyDescent="0.2">
      <c r="B41" s="150"/>
      <c r="C41" s="150"/>
      <c r="D41" s="155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</row>
    <row r="42" spans="2:17" x14ac:dyDescent="0.2">
      <c r="B42" s="150"/>
      <c r="C42" s="150"/>
      <c r="D42" s="155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</row>
    <row r="43" spans="2:17" x14ac:dyDescent="0.2">
      <c r="B43" s="150"/>
      <c r="C43" s="150"/>
      <c r="D43" s="155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</row>
    <row r="44" spans="2:17" x14ac:dyDescent="0.2">
      <c r="B44" s="150"/>
      <c r="C44" s="150"/>
      <c r="D44" s="155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</row>
    <row r="45" spans="2:17" x14ac:dyDescent="0.2">
      <c r="B45" s="150"/>
      <c r="C45" s="150"/>
      <c r="D45" s="155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</row>
    <row r="46" spans="2:17" x14ac:dyDescent="0.2">
      <c r="B46" s="150"/>
      <c r="C46" s="150"/>
      <c r="D46" s="155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</row>
    <row r="47" spans="2:17" x14ac:dyDescent="0.2">
      <c r="B47" s="150"/>
      <c r="C47" s="150"/>
      <c r="D47" s="155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</row>
    <row r="48" spans="2:17" x14ac:dyDescent="0.2">
      <c r="B48" s="150"/>
      <c r="C48" s="150"/>
      <c r="D48" s="155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</row>
    <row r="49" spans="2:17" x14ac:dyDescent="0.2">
      <c r="B49" s="150"/>
      <c r="C49" s="150"/>
      <c r="D49" s="155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</row>
    <row r="50" spans="2:17" x14ac:dyDescent="0.2">
      <c r="B50" s="150"/>
      <c r="C50" s="150"/>
      <c r="D50" s="155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</row>
    <row r="51" spans="2:17" x14ac:dyDescent="0.2">
      <c r="B51" s="150"/>
      <c r="C51" s="150"/>
      <c r="D51" s="155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</row>
    <row r="52" spans="2:17" x14ac:dyDescent="0.2">
      <c r="B52" s="150"/>
      <c r="C52" s="150"/>
      <c r="D52" s="155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</row>
    <row r="53" spans="2:17" x14ac:dyDescent="0.2">
      <c r="B53" s="150"/>
      <c r="C53" s="150"/>
      <c r="D53" s="155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2:17" x14ac:dyDescent="0.2">
      <c r="B54" s="150"/>
      <c r="C54" s="150"/>
      <c r="D54" s="155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</row>
    <row r="55" spans="2:17" x14ac:dyDescent="0.2">
      <c r="B55" s="150"/>
      <c r="C55" s="150"/>
      <c r="D55" s="155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</row>
    <row r="56" spans="2:17" x14ac:dyDescent="0.2">
      <c r="B56" s="150"/>
      <c r="C56" s="150"/>
      <c r="D56" s="155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</row>
    <row r="57" spans="2:17" x14ac:dyDescent="0.2">
      <c r="B57" s="150"/>
      <c r="C57" s="150"/>
      <c r="D57" s="155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</row>
    <row r="58" spans="2:17" x14ac:dyDescent="0.2">
      <c r="B58" s="150"/>
      <c r="C58" s="150"/>
      <c r="D58" s="155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</row>
    <row r="59" spans="2:17" x14ac:dyDescent="0.2">
      <c r="B59" s="150"/>
      <c r="C59" s="150"/>
      <c r="D59" s="155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</row>
    <row r="60" spans="2:17" x14ac:dyDescent="0.2">
      <c r="B60" s="150"/>
      <c r="C60" s="150"/>
      <c r="D60" s="155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</row>
    <row r="61" spans="2:17" x14ac:dyDescent="0.2">
      <c r="B61" s="150"/>
      <c r="C61" s="150"/>
      <c r="D61" s="155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</row>
    <row r="62" spans="2:17" x14ac:dyDescent="0.2">
      <c r="B62" s="150"/>
      <c r="C62" s="150"/>
      <c r="D62" s="155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</row>
    <row r="63" spans="2:17" x14ac:dyDescent="0.2">
      <c r="B63" s="150"/>
      <c r="C63" s="150"/>
      <c r="D63" s="155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</row>
    <row r="64" spans="2:17" x14ac:dyDescent="0.2">
      <c r="B64" s="150"/>
      <c r="C64" s="150"/>
      <c r="D64" s="155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</row>
    <row r="65" spans="2:17" x14ac:dyDescent="0.2">
      <c r="B65" s="150"/>
      <c r="C65" s="150"/>
      <c r="D65" s="155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</row>
    <row r="66" spans="2:17" x14ac:dyDescent="0.2">
      <c r="B66" s="150"/>
      <c r="C66" s="150"/>
      <c r="D66" s="155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</row>
    <row r="67" spans="2:17" x14ac:dyDescent="0.2">
      <c r="B67" s="150"/>
      <c r="C67" s="150"/>
      <c r="D67" s="155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</row>
    <row r="68" spans="2:17" x14ac:dyDescent="0.2">
      <c r="B68" s="150"/>
      <c r="C68" s="150"/>
      <c r="D68" s="155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</row>
    <row r="69" spans="2:17" x14ac:dyDescent="0.2">
      <c r="B69" s="150"/>
      <c r="C69" s="150"/>
      <c r="D69" s="155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</row>
    <row r="70" spans="2:17" x14ac:dyDescent="0.2">
      <c r="B70" s="150"/>
      <c r="C70" s="150"/>
      <c r="D70" s="155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</row>
    <row r="71" spans="2:17" x14ac:dyDescent="0.2">
      <c r="B71" s="150"/>
      <c r="C71" s="150"/>
      <c r="D71" s="155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</row>
    <row r="72" spans="2:17" x14ac:dyDescent="0.2">
      <c r="B72" s="150"/>
      <c r="C72" s="150"/>
      <c r="D72" s="155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</row>
    <row r="73" spans="2:17" x14ac:dyDescent="0.2">
      <c r="B73" s="150"/>
      <c r="C73" s="150"/>
      <c r="D73" s="155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</row>
    <row r="74" spans="2:17" x14ac:dyDescent="0.2">
      <c r="B74" s="150"/>
      <c r="C74" s="150"/>
      <c r="D74" s="155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</row>
    <row r="75" spans="2:17" x14ac:dyDescent="0.2">
      <c r="B75" s="150"/>
      <c r="C75" s="150"/>
      <c r="D75" s="155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</row>
    <row r="76" spans="2:17" x14ac:dyDescent="0.2">
      <c r="B76" s="150"/>
      <c r="C76" s="150"/>
      <c r="D76" s="155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</row>
    <row r="77" spans="2:17" x14ac:dyDescent="0.2">
      <c r="B77" s="150"/>
      <c r="C77" s="150"/>
      <c r="D77" s="155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</row>
    <row r="78" spans="2:17" x14ac:dyDescent="0.2">
      <c r="B78" s="150"/>
      <c r="C78" s="150"/>
      <c r="D78" s="155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</row>
    <row r="79" spans="2:17" x14ac:dyDescent="0.2">
      <c r="B79" s="150"/>
      <c r="C79" s="150"/>
      <c r="D79" s="155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</row>
    <row r="80" spans="2:17" x14ac:dyDescent="0.2">
      <c r="B80" s="150"/>
      <c r="C80" s="150"/>
      <c r="D80" s="155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</row>
    <row r="81" spans="2:17" x14ac:dyDescent="0.2">
      <c r="B81" s="150"/>
      <c r="C81" s="150"/>
      <c r="D81" s="155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</row>
    <row r="82" spans="2:17" x14ac:dyDescent="0.2">
      <c r="B82" s="150"/>
      <c r="C82" s="150"/>
      <c r="D82" s="155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</row>
    <row r="83" spans="2:17" x14ac:dyDescent="0.2">
      <c r="B83" s="150"/>
      <c r="C83" s="150"/>
      <c r="D83" s="155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</row>
    <row r="84" spans="2:17" x14ac:dyDescent="0.2">
      <c r="B84" s="150"/>
      <c r="C84" s="150"/>
      <c r="D84" s="155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</row>
    <row r="85" spans="2:17" x14ac:dyDescent="0.2">
      <c r="B85" s="150"/>
      <c r="C85" s="150"/>
      <c r="D85" s="155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</row>
    <row r="86" spans="2:17" x14ac:dyDescent="0.2">
      <c r="B86" s="150"/>
      <c r="C86" s="150"/>
      <c r="D86" s="155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</row>
    <row r="87" spans="2:17" x14ac:dyDescent="0.2">
      <c r="B87" s="150"/>
      <c r="C87" s="150"/>
      <c r="D87" s="155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</row>
    <row r="88" spans="2:17" x14ac:dyDescent="0.2">
      <c r="B88" s="150"/>
      <c r="C88" s="150"/>
      <c r="D88" s="155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</row>
    <row r="89" spans="2:17" x14ac:dyDescent="0.2">
      <c r="B89" s="150"/>
      <c r="C89" s="150"/>
      <c r="D89" s="155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</row>
    <row r="90" spans="2:17" x14ac:dyDescent="0.2">
      <c r="B90" s="150"/>
      <c r="C90" s="150"/>
      <c r="D90" s="155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</row>
    <row r="91" spans="2:17" x14ac:dyDescent="0.2">
      <c r="B91" s="150"/>
      <c r="C91" s="150"/>
      <c r="D91" s="155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</row>
    <row r="92" spans="2:17" x14ac:dyDescent="0.2">
      <c r="B92" s="150"/>
      <c r="C92" s="150"/>
      <c r="D92" s="155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</row>
    <row r="93" spans="2:17" x14ac:dyDescent="0.2">
      <c r="B93" s="150"/>
      <c r="C93" s="150"/>
      <c r="D93" s="155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</row>
    <row r="94" spans="2:17" x14ac:dyDescent="0.2">
      <c r="B94" s="150"/>
      <c r="C94" s="150"/>
      <c r="D94" s="155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</row>
    <row r="95" spans="2:17" x14ac:dyDescent="0.2">
      <c r="B95" s="150"/>
      <c r="C95" s="150"/>
      <c r="D95" s="155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</row>
    <row r="96" spans="2:17" x14ac:dyDescent="0.2">
      <c r="B96" s="150"/>
      <c r="C96" s="150"/>
      <c r="D96" s="155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</row>
    <row r="97" spans="2:17" x14ac:dyDescent="0.2">
      <c r="B97" s="150"/>
      <c r="C97" s="150"/>
      <c r="D97" s="155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</row>
    <row r="98" spans="2:17" x14ac:dyDescent="0.2">
      <c r="B98" s="150"/>
      <c r="C98" s="150"/>
      <c r="D98" s="155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</row>
    <row r="99" spans="2:17" x14ac:dyDescent="0.2">
      <c r="B99" s="150"/>
      <c r="C99" s="150"/>
      <c r="D99" s="155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</row>
    <row r="100" spans="2:17" x14ac:dyDescent="0.2">
      <c r="B100" s="150"/>
      <c r="C100" s="150"/>
      <c r="D100" s="155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</row>
    <row r="101" spans="2:17" x14ac:dyDescent="0.2">
      <c r="B101" s="150"/>
      <c r="C101" s="150"/>
      <c r="D101" s="155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</row>
    <row r="102" spans="2:17" x14ac:dyDescent="0.2">
      <c r="B102" s="150"/>
      <c r="C102" s="150"/>
      <c r="D102" s="155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</row>
    <row r="103" spans="2:17" x14ac:dyDescent="0.2">
      <c r="B103" s="150"/>
      <c r="C103" s="150"/>
      <c r="D103" s="155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</row>
    <row r="104" spans="2:17" x14ac:dyDescent="0.2">
      <c r="B104" s="150"/>
      <c r="C104" s="150"/>
      <c r="D104" s="155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</row>
    <row r="105" spans="2:17" x14ac:dyDescent="0.2">
      <c r="B105" s="150"/>
      <c r="C105" s="150"/>
      <c r="D105" s="155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</row>
    <row r="106" spans="2:17" x14ac:dyDescent="0.2">
      <c r="B106" s="150"/>
      <c r="C106" s="150"/>
      <c r="D106" s="155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</row>
    <row r="107" spans="2:17" x14ac:dyDescent="0.2">
      <c r="B107" s="150"/>
      <c r="C107" s="150"/>
      <c r="D107" s="155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</row>
    <row r="108" spans="2:17" x14ac:dyDescent="0.2">
      <c r="B108" s="150"/>
      <c r="C108" s="150"/>
      <c r="D108" s="155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</row>
    <row r="109" spans="2:17" x14ac:dyDescent="0.2">
      <c r="B109" s="150"/>
      <c r="C109" s="150"/>
      <c r="D109" s="155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</row>
    <row r="110" spans="2:17" x14ac:dyDescent="0.2">
      <c r="B110" s="150"/>
      <c r="C110" s="150"/>
      <c r="D110" s="155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</row>
    <row r="111" spans="2:17" x14ac:dyDescent="0.2">
      <c r="B111" s="150"/>
      <c r="C111" s="150"/>
      <c r="D111" s="155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</row>
    <row r="112" spans="2:17" x14ac:dyDescent="0.2">
      <c r="B112" s="150"/>
      <c r="C112" s="150"/>
      <c r="D112" s="155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</row>
    <row r="113" spans="2:17" x14ac:dyDescent="0.2">
      <c r="B113" s="150"/>
      <c r="C113" s="150"/>
      <c r="D113" s="155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</row>
    <row r="114" spans="2:17" x14ac:dyDescent="0.2">
      <c r="B114" s="150"/>
      <c r="C114" s="150"/>
      <c r="D114" s="155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</row>
    <row r="115" spans="2:17" x14ac:dyDescent="0.2">
      <c r="B115" s="150"/>
      <c r="C115" s="150"/>
      <c r="D115" s="155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</row>
    <row r="116" spans="2:17" x14ac:dyDescent="0.2">
      <c r="B116" s="150"/>
      <c r="C116" s="150"/>
      <c r="D116" s="155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</row>
    <row r="117" spans="2:17" x14ac:dyDescent="0.2">
      <c r="B117" s="150"/>
      <c r="C117" s="150"/>
      <c r="D117" s="155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</row>
    <row r="118" spans="2:17" x14ac:dyDescent="0.2">
      <c r="B118" s="150"/>
      <c r="C118" s="150"/>
      <c r="D118" s="155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</row>
    <row r="119" spans="2:17" x14ac:dyDescent="0.2">
      <c r="B119" s="150"/>
      <c r="C119" s="150"/>
      <c r="D119" s="155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</row>
    <row r="120" spans="2:17" x14ac:dyDescent="0.2">
      <c r="B120" s="150"/>
      <c r="C120" s="150"/>
      <c r="D120" s="155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</row>
    <row r="121" spans="2:17" x14ac:dyDescent="0.2">
      <c r="B121" s="150"/>
      <c r="C121" s="150"/>
      <c r="D121" s="155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</row>
    <row r="122" spans="2:17" x14ac:dyDescent="0.2">
      <c r="B122" s="150"/>
      <c r="C122" s="150"/>
      <c r="D122" s="155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</row>
    <row r="123" spans="2:17" x14ac:dyDescent="0.2">
      <c r="B123" s="150"/>
      <c r="C123" s="150"/>
      <c r="D123" s="155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</row>
    <row r="124" spans="2:17" x14ac:dyDescent="0.2">
      <c r="B124" s="150"/>
      <c r="C124" s="150"/>
      <c r="D124" s="155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</row>
    <row r="125" spans="2:17" x14ac:dyDescent="0.2">
      <c r="B125" s="150"/>
      <c r="C125" s="150"/>
      <c r="D125" s="155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</row>
    <row r="126" spans="2:17" x14ac:dyDescent="0.2">
      <c r="B126" s="150"/>
      <c r="C126" s="150"/>
      <c r="D126" s="155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</row>
    <row r="127" spans="2:17" x14ac:dyDescent="0.2">
      <c r="B127" s="150"/>
      <c r="C127" s="150"/>
      <c r="D127" s="155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</row>
    <row r="128" spans="2:17" x14ac:dyDescent="0.2">
      <c r="B128" s="150"/>
      <c r="C128" s="150"/>
      <c r="D128" s="155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</row>
    <row r="129" spans="2:17" x14ac:dyDescent="0.2">
      <c r="B129" s="150"/>
      <c r="C129" s="150"/>
      <c r="D129" s="155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</row>
    <row r="130" spans="2:17" x14ac:dyDescent="0.2">
      <c r="B130" s="150"/>
      <c r="C130" s="150"/>
      <c r="D130" s="155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</row>
    <row r="131" spans="2:17" x14ac:dyDescent="0.2">
      <c r="B131" s="150"/>
      <c r="C131" s="150"/>
      <c r="D131" s="155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</row>
    <row r="132" spans="2:17" x14ac:dyDescent="0.2">
      <c r="B132" s="150"/>
      <c r="C132" s="150"/>
      <c r="D132" s="155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</row>
    <row r="133" spans="2:17" x14ac:dyDescent="0.2">
      <c r="B133" s="150"/>
      <c r="C133" s="150"/>
      <c r="D133" s="155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</row>
    <row r="134" spans="2:17" x14ac:dyDescent="0.2">
      <c r="B134" s="150"/>
      <c r="C134" s="150"/>
      <c r="D134" s="155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</row>
    <row r="135" spans="2:17" x14ac:dyDescent="0.2">
      <c r="B135" s="150"/>
      <c r="C135" s="150"/>
      <c r="D135" s="155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</row>
    <row r="136" spans="2:17" x14ac:dyDescent="0.2">
      <c r="B136" s="150"/>
      <c r="C136" s="150"/>
      <c r="D136" s="155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</row>
    <row r="137" spans="2:17" x14ac:dyDescent="0.2">
      <c r="B137" s="150"/>
      <c r="C137" s="150"/>
      <c r="D137" s="155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</row>
    <row r="138" spans="2:17" x14ac:dyDescent="0.2">
      <c r="B138" s="150"/>
      <c r="C138" s="150"/>
      <c r="D138" s="155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</row>
    <row r="139" spans="2:17" x14ac:dyDescent="0.2">
      <c r="B139" s="150"/>
      <c r="C139" s="150"/>
      <c r="D139" s="155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</row>
    <row r="140" spans="2:17" x14ac:dyDescent="0.2">
      <c r="B140" s="150"/>
      <c r="C140" s="150"/>
      <c r="D140" s="155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</row>
    <row r="141" spans="2:17" x14ac:dyDescent="0.2">
      <c r="B141" s="150"/>
      <c r="C141" s="150"/>
      <c r="D141" s="155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</row>
    <row r="142" spans="2:17" x14ac:dyDescent="0.2">
      <c r="B142" s="150"/>
      <c r="C142" s="150"/>
      <c r="D142" s="155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</row>
    <row r="143" spans="2:17" x14ac:dyDescent="0.2">
      <c r="B143" s="150"/>
      <c r="C143" s="150"/>
      <c r="D143" s="155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</row>
    <row r="144" spans="2:17" x14ac:dyDescent="0.2">
      <c r="B144" s="150"/>
      <c r="C144" s="150"/>
      <c r="D144" s="155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</row>
    <row r="145" spans="2:17" x14ac:dyDescent="0.2">
      <c r="B145" s="150"/>
      <c r="C145" s="150"/>
      <c r="D145" s="155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</row>
    <row r="146" spans="2:17" x14ac:dyDescent="0.2">
      <c r="B146" s="150"/>
      <c r="C146" s="150"/>
      <c r="D146" s="155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</row>
    <row r="147" spans="2:17" x14ac:dyDescent="0.2">
      <c r="B147" s="150"/>
      <c r="C147" s="150"/>
      <c r="D147" s="155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</row>
    <row r="148" spans="2:17" x14ac:dyDescent="0.2">
      <c r="B148" s="150"/>
      <c r="C148" s="150"/>
      <c r="D148" s="155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</row>
    <row r="149" spans="2:17" x14ac:dyDescent="0.2">
      <c r="B149" s="150"/>
      <c r="C149" s="150"/>
      <c r="D149" s="155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</row>
    <row r="150" spans="2:17" x14ac:dyDescent="0.2">
      <c r="B150" s="150"/>
      <c r="C150" s="150"/>
      <c r="D150" s="155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</row>
    <row r="151" spans="2:17" x14ac:dyDescent="0.2">
      <c r="B151" s="150"/>
      <c r="C151" s="150"/>
      <c r="D151" s="155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</row>
    <row r="152" spans="2:17" x14ac:dyDescent="0.2">
      <c r="B152" s="150"/>
      <c r="C152" s="150"/>
      <c r="D152" s="155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</row>
    <row r="153" spans="2:17" x14ac:dyDescent="0.2">
      <c r="B153" s="150"/>
      <c r="C153" s="150"/>
      <c r="D153" s="155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</row>
    <row r="154" spans="2:17" x14ac:dyDescent="0.2">
      <c r="B154" s="150"/>
      <c r="C154" s="150"/>
      <c r="D154" s="155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</row>
    <row r="155" spans="2:17" x14ac:dyDescent="0.2">
      <c r="B155" s="150"/>
      <c r="C155" s="150"/>
      <c r="D155" s="155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</row>
    <row r="156" spans="2:17" x14ac:dyDescent="0.2">
      <c r="B156" s="150"/>
      <c r="C156" s="150"/>
      <c r="D156" s="155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</row>
    <row r="157" spans="2:17" x14ac:dyDescent="0.2">
      <c r="B157" s="150"/>
      <c r="C157" s="150"/>
      <c r="D157" s="155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</row>
    <row r="158" spans="2:17" x14ac:dyDescent="0.2">
      <c r="B158" s="150"/>
      <c r="C158" s="150"/>
      <c r="D158" s="155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</row>
    <row r="159" spans="2:17" x14ac:dyDescent="0.2">
      <c r="B159" s="150"/>
      <c r="C159" s="150"/>
      <c r="D159" s="155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</row>
    <row r="160" spans="2:17" x14ac:dyDescent="0.2">
      <c r="B160" s="150"/>
      <c r="C160" s="150"/>
      <c r="D160" s="155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</row>
    <row r="161" spans="2:17" x14ac:dyDescent="0.2">
      <c r="B161" s="150"/>
      <c r="C161" s="150"/>
      <c r="D161" s="155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</row>
    <row r="162" spans="2:17" x14ac:dyDescent="0.2">
      <c r="B162" s="150"/>
      <c r="C162" s="150"/>
      <c r="D162" s="155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</row>
    <row r="163" spans="2:17" x14ac:dyDescent="0.2">
      <c r="B163" s="150"/>
      <c r="C163" s="150"/>
      <c r="D163" s="155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</row>
    <row r="164" spans="2:17" x14ac:dyDescent="0.2">
      <c r="B164" s="150"/>
      <c r="C164" s="150"/>
      <c r="D164" s="155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</row>
    <row r="165" spans="2:17" x14ac:dyDescent="0.2">
      <c r="B165" s="150"/>
      <c r="C165" s="150"/>
      <c r="D165" s="155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</row>
    <row r="166" spans="2:17" x14ac:dyDescent="0.2">
      <c r="B166" s="150"/>
      <c r="C166" s="150"/>
      <c r="D166" s="155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</row>
    <row r="167" spans="2:17" x14ac:dyDescent="0.2">
      <c r="B167" s="150"/>
      <c r="C167" s="150"/>
      <c r="D167" s="155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</row>
    <row r="168" spans="2:17" x14ac:dyDescent="0.2">
      <c r="B168" s="150"/>
      <c r="C168" s="150"/>
      <c r="D168" s="155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</row>
    <row r="169" spans="2:17" x14ac:dyDescent="0.2">
      <c r="B169" s="150"/>
      <c r="C169" s="150"/>
      <c r="D169" s="155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</row>
    <row r="170" spans="2:17" x14ac:dyDescent="0.2">
      <c r="B170" s="150"/>
      <c r="C170" s="150"/>
      <c r="D170" s="155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</row>
    <row r="171" spans="2:17" x14ac:dyDescent="0.2">
      <c r="B171" s="150"/>
      <c r="C171" s="150"/>
      <c r="D171" s="155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</row>
    <row r="172" spans="2:17" x14ac:dyDescent="0.2">
      <c r="B172" s="150"/>
      <c r="C172" s="150"/>
      <c r="D172" s="155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</row>
    <row r="173" spans="2:17" x14ac:dyDescent="0.2">
      <c r="B173" s="150"/>
      <c r="C173" s="150"/>
      <c r="D173" s="155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</row>
    <row r="174" spans="2:17" x14ac:dyDescent="0.2">
      <c r="B174" s="150"/>
      <c r="C174" s="150"/>
      <c r="D174" s="155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</row>
    <row r="175" spans="2:17" x14ac:dyDescent="0.2">
      <c r="B175" s="150"/>
      <c r="C175" s="150"/>
      <c r="D175" s="155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</row>
    <row r="176" spans="2:17" x14ac:dyDescent="0.2">
      <c r="B176" s="150"/>
      <c r="C176" s="150"/>
      <c r="D176" s="155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</row>
    <row r="177" spans="2:17" x14ac:dyDescent="0.2">
      <c r="B177" s="150"/>
      <c r="C177" s="150"/>
      <c r="D177" s="155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</row>
    <row r="178" spans="2:17" x14ac:dyDescent="0.2">
      <c r="B178" s="150"/>
      <c r="C178" s="150"/>
      <c r="D178" s="155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</row>
    <row r="179" spans="2:17" x14ac:dyDescent="0.2">
      <c r="B179" s="150"/>
      <c r="C179" s="150"/>
      <c r="D179" s="155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</row>
    <row r="180" spans="2:17" x14ac:dyDescent="0.2">
      <c r="B180" s="150"/>
      <c r="C180" s="150"/>
      <c r="D180" s="155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</row>
    <row r="181" spans="2:17" x14ac:dyDescent="0.2">
      <c r="B181" s="150"/>
      <c r="C181" s="150"/>
      <c r="D181" s="155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</row>
    <row r="182" spans="2:17" x14ac:dyDescent="0.2">
      <c r="B182" s="150"/>
      <c r="C182" s="150"/>
      <c r="D182" s="155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</row>
    <row r="183" spans="2:17" x14ac:dyDescent="0.2">
      <c r="B183" s="150"/>
      <c r="C183" s="150"/>
      <c r="D183" s="155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</row>
    <row r="184" spans="2:17" x14ac:dyDescent="0.2">
      <c r="B184" s="150"/>
      <c r="C184" s="150"/>
      <c r="D184" s="155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</row>
    <row r="185" spans="2:17" x14ac:dyDescent="0.2">
      <c r="B185" s="150"/>
      <c r="C185" s="150"/>
      <c r="D185" s="155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</row>
    <row r="186" spans="2:17" x14ac:dyDescent="0.2">
      <c r="B186" s="150"/>
      <c r="C186" s="150"/>
      <c r="D186" s="155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</row>
    <row r="187" spans="2:17" x14ac:dyDescent="0.2">
      <c r="B187" s="150"/>
      <c r="C187" s="150"/>
      <c r="D187" s="155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</row>
    <row r="188" spans="2:17" x14ac:dyDescent="0.2">
      <c r="B188" s="150"/>
      <c r="C188" s="150"/>
      <c r="D188" s="155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</row>
    <row r="189" spans="2:17" x14ac:dyDescent="0.2">
      <c r="B189" s="150"/>
      <c r="C189" s="150"/>
      <c r="D189" s="155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</row>
    <row r="190" spans="2:17" x14ac:dyDescent="0.2">
      <c r="B190" s="150"/>
      <c r="C190" s="150"/>
      <c r="D190" s="155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</row>
    <row r="191" spans="2:17" x14ac:dyDescent="0.2">
      <c r="B191" s="150"/>
      <c r="C191" s="150"/>
      <c r="D191" s="155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</row>
    <row r="192" spans="2:17" x14ac:dyDescent="0.2">
      <c r="B192" s="150"/>
      <c r="C192" s="150"/>
      <c r="D192" s="155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</row>
    <row r="193" spans="2:17" x14ac:dyDescent="0.2">
      <c r="B193" s="150"/>
      <c r="C193" s="150"/>
      <c r="D193" s="155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</row>
    <row r="194" spans="2:17" x14ac:dyDescent="0.2">
      <c r="B194" s="150"/>
      <c r="C194" s="150"/>
      <c r="D194" s="155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</row>
    <row r="195" spans="2:17" x14ac:dyDescent="0.2">
      <c r="B195" s="150"/>
      <c r="C195" s="150"/>
      <c r="D195" s="155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</row>
    <row r="196" spans="2:17" x14ac:dyDescent="0.2">
      <c r="B196" s="150"/>
      <c r="C196" s="150"/>
      <c r="D196" s="155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</row>
    <row r="197" spans="2:17" x14ac:dyDescent="0.2">
      <c r="B197" s="150"/>
      <c r="C197" s="150"/>
      <c r="D197" s="155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</row>
    <row r="198" spans="2:17" x14ac:dyDescent="0.2">
      <c r="B198" s="150"/>
      <c r="C198" s="150"/>
      <c r="D198" s="155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</row>
    <row r="199" spans="2:17" x14ac:dyDescent="0.2">
      <c r="B199" s="150"/>
      <c r="C199" s="150"/>
      <c r="D199" s="155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</row>
    <row r="200" spans="2:17" x14ac:dyDescent="0.2">
      <c r="B200" s="150"/>
      <c r="C200" s="150"/>
      <c r="D200" s="155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</row>
    <row r="201" spans="2:17" x14ac:dyDescent="0.2">
      <c r="B201" s="150"/>
      <c r="C201" s="150"/>
      <c r="D201" s="155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</row>
    <row r="202" spans="2:17" x14ac:dyDescent="0.2">
      <c r="B202" s="150"/>
      <c r="C202" s="150"/>
      <c r="D202" s="155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</row>
    <row r="203" spans="2:17" x14ac:dyDescent="0.2">
      <c r="B203" s="150"/>
      <c r="C203" s="150"/>
      <c r="D203" s="155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</row>
    <row r="204" spans="2:17" x14ac:dyDescent="0.2">
      <c r="B204" s="150"/>
      <c r="C204" s="150"/>
      <c r="D204" s="155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</row>
    <row r="205" spans="2:17" x14ac:dyDescent="0.2">
      <c r="B205" s="150"/>
      <c r="C205" s="150"/>
      <c r="D205" s="155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</row>
    <row r="206" spans="2:17" x14ac:dyDescent="0.2">
      <c r="B206" s="150"/>
      <c r="C206" s="150"/>
      <c r="D206" s="155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</row>
    <row r="207" spans="2:17" x14ac:dyDescent="0.2">
      <c r="B207" s="150"/>
      <c r="C207" s="150"/>
      <c r="D207" s="155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</row>
    <row r="208" spans="2:17" x14ac:dyDescent="0.2">
      <c r="B208" s="150"/>
      <c r="C208" s="150"/>
      <c r="D208" s="155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</row>
    <row r="209" spans="2:17" x14ac:dyDescent="0.2">
      <c r="B209" s="150"/>
      <c r="C209" s="150"/>
      <c r="D209" s="155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</row>
    <row r="210" spans="2:17" x14ac:dyDescent="0.2">
      <c r="B210" s="150"/>
      <c r="C210" s="150"/>
      <c r="D210" s="155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</row>
    <row r="211" spans="2:17" x14ac:dyDescent="0.2">
      <c r="B211" s="150"/>
      <c r="C211" s="150"/>
      <c r="D211" s="155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</row>
    <row r="212" spans="2:17" x14ac:dyDescent="0.2">
      <c r="B212" s="150"/>
      <c r="C212" s="150"/>
      <c r="D212" s="155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</row>
    <row r="213" spans="2:17" x14ac:dyDescent="0.2">
      <c r="B213" s="150"/>
      <c r="C213" s="150"/>
      <c r="D213" s="155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</row>
    <row r="214" spans="2:17" x14ac:dyDescent="0.2">
      <c r="B214" s="150"/>
      <c r="C214" s="150"/>
      <c r="D214" s="155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</row>
    <row r="215" spans="2:17" x14ac:dyDescent="0.2">
      <c r="B215" s="150"/>
      <c r="C215" s="150"/>
      <c r="D215" s="155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</row>
    <row r="216" spans="2:17" x14ac:dyDescent="0.2">
      <c r="B216" s="150"/>
      <c r="C216" s="150"/>
      <c r="D216" s="155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</row>
    <row r="217" spans="2:17" x14ac:dyDescent="0.2">
      <c r="B217" s="150"/>
      <c r="C217" s="150"/>
      <c r="D217" s="155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</row>
    <row r="218" spans="2:17" x14ac:dyDescent="0.2">
      <c r="B218" s="150"/>
      <c r="C218" s="150"/>
      <c r="D218" s="155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</row>
    <row r="219" spans="2:17" x14ac:dyDescent="0.2">
      <c r="B219" s="150"/>
      <c r="C219" s="150"/>
      <c r="D219" s="155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</row>
    <row r="220" spans="2:17" x14ac:dyDescent="0.2">
      <c r="B220" s="150"/>
      <c r="C220" s="150"/>
      <c r="D220" s="155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</row>
    <row r="221" spans="2:17" x14ac:dyDescent="0.2">
      <c r="B221" s="150"/>
      <c r="C221" s="150"/>
      <c r="D221" s="155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</row>
    <row r="222" spans="2:17" x14ac:dyDescent="0.2">
      <c r="B222" s="150"/>
      <c r="C222" s="150"/>
      <c r="D222" s="155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</row>
    <row r="223" spans="2:17" x14ac:dyDescent="0.2">
      <c r="B223" s="150"/>
      <c r="C223" s="150"/>
      <c r="D223" s="155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</row>
    <row r="224" spans="2:17" x14ac:dyDescent="0.2">
      <c r="B224" s="150"/>
      <c r="C224" s="150"/>
      <c r="D224" s="155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</row>
    <row r="225" spans="2:17" x14ac:dyDescent="0.2">
      <c r="B225" s="150"/>
      <c r="C225" s="150"/>
      <c r="D225" s="155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</row>
    <row r="226" spans="2:17" x14ac:dyDescent="0.2">
      <c r="B226" s="150"/>
      <c r="C226" s="150"/>
      <c r="D226" s="155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</row>
    <row r="227" spans="2:17" x14ac:dyDescent="0.2">
      <c r="B227" s="150"/>
      <c r="C227" s="150"/>
      <c r="D227" s="155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</row>
    <row r="228" spans="2:17" x14ac:dyDescent="0.2">
      <c r="B228" s="150"/>
      <c r="C228" s="150"/>
      <c r="D228" s="155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</row>
    <row r="229" spans="2:17" x14ac:dyDescent="0.2">
      <c r="B229" s="150"/>
      <c r="C229" s="150"/>
      <c r="D229" s="155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</row>
    <row r="230" spans="2:17" x14ac:dyDescent="0.2">
      <c r="B230" s="150"/>
      <c r="C230" s="150"/>
      <c r="D230" s="155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</row>
    <row r="231" spans="2:17" x14ac:dyDescent="0.2">
      <c r="B231" s="150"/>
      <c r="C231" s="150"/>
      <c r="D231" s="155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</row>
    <row r="232" spans="2:17" x14ac:dyDescent="0.2">
      <c r="B232" s="150"/>
      <c r="C232" s="150"/>
      <c r="D232" s="155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</row>
    <row r="233" spans="2:17" x14ac:dyDescent="0.2">
      <c r="B233" s="150"/>
      <c r="C233" s="150"/>
      <c r="D233" s="155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</row>
    <row r="234" spans="2:17" x14ac:dyDescent="0.2">
      <c r="B234" s="150"/>
      <c r="C234" s="150"/>
      <c r="D234" s="155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</row>
    <row r="235" spans="2:17" x14ac:dyDescent="0.2">
      <c r="B235" s="150"/>
      <c r="C235" s="150"/>
      <c r="D235" s="155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</row>
    <row r="236" spans="2:17" x14ac:dyDescent="0.2">
      <c r="B236" s="150"/>
      <c r="C236" s="150"/>
      <c r="D236" s="155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</row>
    <row r="237" spans="2:17" x14ac:dyDescent="0.2">
      <c r="B237" s="150"/>
      <c r="C237" s="150"/>
      <c r="D237" s="155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</row>
    <row r="238" spans="2:17" x14ac:dyDescent="0.2">
      <c r="B238" s="150"/>
      <c r="C238" s="150"/>
      <c r="D238" s="155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</row>
    <row r="239" spans="2:17" x14ac:dyDescent="0.2">
      <c r="B239" s="150"/>
      <c r="C239" s="150"/>
      <c r="D239" s="155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</row>
    <row r="240" spans="2:17" x14ac:dyDescent="0.2">
      <c r="B240" s="150"/>
      <c r="C240" s="150"/>
      <c r="D240" s="155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</row>
    <row r="241" spans="2:17" x14ac:dyDescent="0.2">
      <c r="B241" s="150"/>
      <c r="C241" s="150"/>
      <c r="D241" s="155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</row>
    <row r="242" spans="2:17" x14ac:dyDescent="0.2">
      <c r="B242" s="150"/>
      <c r="C242" s="150"/>
      <c r="D242" s="155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</row>
    <row r="243" spans="2:17" x14ac:dyDescent="0.2">
      <c r="B243" s="150"/>
      <c r="C243" s="150"/>
      <c r="D243" s="155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</row>
    <row r="244" spans="2:17" x14ac:dyDescent="0.2">
      <c r="B244" s="150"/>
      <c r="C244" s="150"/>
      <c r="D244" s="155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</row>
    <row r="245" spans="2:17" x14ac:dyDescent="0.2">
      <c r="B245" s="150"/>
      <c r="C245" s="150"/>
      <c r="D245" s="155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</row>
    <row r="246" spans="2:17" x14ac:dyDescent="0.2">
      <c r="B246" s="150"/>
      <c r="C246" s="150"/>
      <c r="D246" s="155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</row>
    <row r="247" spans="2:17" x14ac:dyDescent="0.2">
      <c r="B247" s="150"/>
      <c r="C247" s="150"/>
      <c r="D247" s="155"/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</row>
    <row r="248" spans="2:17" x14ac:dyDescent="0.2">
      <c r="B248" s="150"/>
      <c r="C248" s="150"/>
      <c r="D248" s="155"/>
      <c r="E248" s="134"/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A2" sqref="A2:D2"/>
    </sheetView>
  </sheetViews>
  <sheetFormatPr defaultRowHeight="12.75" outlineLevelRow="1" x14ac:dyDescent="0.2"/>
  <cols>
    <col min="1" max="1" width="66" style="145" bestFit="1" customWidth="1"/>
    <col min="2" max="2" width="14.42578125" style="162" bestFit="1" customWidth="1"/>
    <col min="3" max="3" width="16" style="162" bestFit="1" customWidth="1"/>
    <col min="4" max="4" width="11.42578125" style="167" bestFit="1" customWidth="1"/>
    <col min="5" max="16384" width="9.140625" style="145"/>
  </cols>
  <sheetData>
    <row r="2" spans="1:19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30.06.2019</v>
      </c>
      <c r="B2" s="3"/>
      <c r="C2" s="3"/>
      <c r="D2" s="3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3" spans="1:19" ht="18.75" x14ac:dyDescent="0.3">
      <c r="A3" s="1" t="s">
        <v>114</v>
      </c>
      <c r="B3" s="1"/>
      <c r="C3" s="1"/>
      <c r="D3" s="1"/>
    </row>
    <row r="4" spans="1:19" x14ac:dyDescent="0.2">
      <c r="B4" s="150"/>
      <c r="C4" s="150"/>
      <c r="D4" s="155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s="178" customFormat="1" x14ac:dyDescent="0.2">
      <c r="B5" s="199"/>
      <c r="C5" s="199"/>
      <c r="D5" s="178" t="str">
        <f>VALVAL</f>
        <v>млрд. одиниць</v>
      </c>
    </row>
    <row r="6" spans="1:19" s="168" customFormat="1" x14ac:dyDescent="0.2">
      <c r="A6" s="105"/>
      <c r="B6" s="255" t="s">
        <v>170</v>
      </c>
      <c r="C6" s="255" t="s">
        <v>173</v>
      </c>
      <c r="D6" s="259" t="s">
        <v>192</v>
      </c>
    </row>
    <row r="7" spans="1:19" s="52" customFormat="1" ht="15.75" x14ac:dyDescent="0.2">
      <c r="A7" s="152" t="s">
        <v>153</v>
      </c>
      <c r="B7" s="208">
        <f t="shared" ref="B7:D7" si="0">SUM(B8:B18)</f>
        <v>80.347737992479992</v>
      </c>
      <c r="C7" s="208">
        <f t="shared" si="0"/>
        <v>2102.4096051445704</v>
      </c>
      <c r="D7" s="197">
        <f t="shared" si="0"/>
        <v>0.99999899999999997</v>
      </c>
    </row>
    <row r="8" spans="1:19" s="166" customFormat="1" x14ac:dyDescent="0.2">
      <c r="A8" s="98" t="s">
        <v>120</v>
      </c>
      <c r="B8" s="159">
        <v>32.897085685699999</v>
      </c>
      <c r="C8" s="159">
        <v>860.79771073875997</v>
      </c>
      <c r="D8" s="164">
        <v>0.40943400000000002</v>
      </c>
    </row>
    <row r="9" spans="1:19" s="166" customFormat="1" x14ac:dyDescent="0.2">
      <c r="A9" s="98" t="s">
        <v>3</v>
      </c>
      <c r="B9" s="159">
        <v>8.4453892617499999</v>
      </c>
      <c r="C9" s="159">
        <v>220.98528156161001</v>
      </c>
      <c r="D9" s="164">
        <v>0.10511</v>
      </c>
    </row>
    <row r="10" spans="1:19" s="166" customFormat="1" x14ac:dyDescent="0.2">
      <c r="A10" s="98" t="s">
        <v>163</v>
      </c>
      <c r="B10" s="159">
        <v>0.30406101998000001</v>
      </c>
      <c r="C10" s="159">
        <v>7.9561767999999997</v>
      </c>
      <c r="D10" s="164">
        <v>3.784E-3</v>
      </c>
    </row>
    <row r="11" spans="1:19" s="166" customFormat="1" x14ac:dyDescent="0.2">
      <c r="A11" s="98" t="s">
        <v>16</v>
      </c>
      <c r="B11" s="159">
        <v>11.958651251999999</v>
      </c>
      <c r="C11" s="159">
        <v>312.91463686498003</v>
      </c>
      <c r="D11" s="164">
        <v>0.148836</v>
      </c>
    </row>
    <row r="12" spans="1:19" s="166" customFormat="1" x14ac:dyDescent="0.2">
      <c r="A12" s="98" t="s">
        <v>17</v>
      </c>
      <c r="B12" s="159">
        <v>26.165225078550002</v>
      </c>
      <c r="C12" s="159">
        <v>684.64927451832</v>
      </c>
      <c r="D12" s="164">
        <v>0.32565</v>
      </c>
    </row>
    <row r="13" spans="1:19" x14ac:dyDescent="0.2">
      <c r="A13" s="222" t="s">
        <v>100</v>
      </c>
      <c r="B13" s="106">
        <v>0.57732569450000004</v>
      </c>
      <c r="C13" s="106">
        <v>15.1065246609</v>
      </c>
      <c r="D13" s="111">
        <v>7.1850000000000004E-3</v>
      </c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</row>
    <row r="14" spans="1:19" x14ac:dyDescent="0.2">
      <c r="B14" s="150"/>
      <c r="C14" s="150"/>
      <c r="D14" s="155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</row>
    <row r="15" spans="1:19" x14ac:dyDescent="0.2">
      <c r="B15" s="150"/>
      <c r="C15" s="150"/>
      <c r="D15" s="155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</row>
    <row r="16" spans="1:19" x14ac:dyDescent="0.2">
      <c r="B16" s="150"/>
      <c r="C16" s="150"/>
      <c r="D16" s="155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</row>
    <row r="17" spans="1:19" x14ac:dyDescent="0.2">
      <c r="B17" s="150"/>
      <c r="C17" s="150"/>
      <c r="D17" s="155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</row>
    <row r="18" spans="1:19" x14ac:dyDescent="0.2">
      <c r="B18" s="150"/>
      <c r="C18" s="150"/>
      <c r="D18" s="155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</row>
    <row r="19" spans="1:19" x14ac:dyDescent="0.2">
      <c r="B19" s="150"/>
      <c r="C19" s="150"/>
      <c r="D19" s="155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9" x14ac:dyDescent="0.2">
      <c r="A20" s="172" t="s">
        <v>165</v>
      </c>
      <c r="B20" s="150"/>
      <c r="C20" s="150"/>
      <c r="D20" s="155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</row>
    <row r="21" spans="1:19" x14ac:dyDescent="0.2">
      <c r="B21" s="146" t="str">
        <f>"Державний борг України за станом на " &amp; TEXT(DREPORTDATE,"dd.MM.yyyy")</f>
        <v>Державний борг України за станом на 30.06.2019</v>
      </c>
      <c r="C21" s="150"/>
      <c r="D21" s="178" t="str">
        <f>VALVAL</f>
        <v>млрд. одиниць</v>
      </c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</row>
    <row r="22" spans="1:19" s="25" customFormat="1" x14ac:dyDescent="0.2">
      <c r="A22" s="105"/>
      <c r="B22" s="255" t="s">
        <v>170</v>
      </c>
      <c r="C22" s="255" t="s">
        <v>173</v>
      </c>
      <c r="D22" s="259" t="s">
        <v>192</v>
      </c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</row>
    <row r="23" spans="1:19" s="170" customFormat="1" ht="15" x14ac:dyDescent="0.2">
      <c r="A23" s="84" t="s">
        <v>153</v>
      </c>
      <c r="B23" s="138">
        <f t="shared" ref="B23:C23" si="1">B$24+B$31</f>
        <v>80.347737992479992</v>
      </c>
      <c r="C23" s="138">
        <f t="shared" si="1"/>
        <v>2102.4096051445699</v>
      </c>
      <c r="D23" s="120">
        <v>0.99999800000000005</v>
      </c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</row>
    <row r="24" spans="1:19" s="65" customFormat="1" ht="15" x14ac:dyDescent="0.25">
      <c r="A24" s="239" t="s">
        <v>70</v>
      </c>
      <c r="B24" s="77">
        <f t="shared" ref="B24:C24" si="2">SUM(B$25:B$30)</f>
        <v>70.024855533359997</v>
      </c>
      <c r="C24" s="77">
        <f t="shared" si="2"/>
        <v>1832.29711937814</v>
      </c>
      <c r="D24" s="183">
        <v>0.87152099999999999</v>
      </c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</row>
    <row r="25" spans="1:19" s="22" customFormat="1" outlineLevel="1" x14ac:dyDescent="0.2">
      <c r="A25" s="213" t="s">
        <v>120</v>
      </c>
      <c r="B25" s="70">
        <v>30.927994671050001</v>
      </c>
      <c r="C25" s="70">
        <v>809.27372305666995</v>
      </c>
      <c r="D25" s="62">
        <v>0.38492700000000002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9" outlineLevel="1" x14ac:dyDescent="0.2">
      <c r="A26" s="213" t="s">
        <v>3</v>
      </c>
      <c r="B26" s="106">
        <v>7.9752406240899996</v>
      </c>
      <c r="C26" s="106">
        <v>208.68319271169</v>
      </c>
      <c r="D26" s="111">
        <v>9.9259E-2</v>
      </c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</row>
    <row r="27" spans="1:19" outlineLevel="1" x14ac:dyDescent="0.2">
      <c r="A27" s="180" t="s">
        <v>163</v>
      </c>
      <c r="B27" s="106">
        <v>0.30406101998000001</v>
      </c>
      <c r="C27" s="106">
        <v>7.9561767999999997</v>
      </c>
      <c r="D27" s="111">
        <v>3.784E-3</v>
      </c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</row>
    <row r="28" spans="1:19" outlineLevel="1" x14ac:dyDescent="0.2">
      <c r="A28" s="180" t="s">
        <v>16</v>
      </c>
      <c r="B28" s="106">
        <v>4.4822366079</v>
      </c>
      <c r="C28" s="106">
        <v>117.28391529683999</v>
      </c>
      <c r="D28" s="111">
        <v>5.5785000000000001E-2</v>
      </c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</row>
    <row r="29" spans="1:19" outlineLevel="1" x14ac:dyDescent="0.2">
      <c r="A29" s="180" t="s">
        <v>17</v>
      </c>
      <c r="B29" s="106">
        <v>25.75799691584</v>
      </c>
      <c r="C29" s="106">
        <v>673.99358685204004</v>
      </c>
      <c r="D29" s="111">
        <v>0.320581</v>
      </c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</row>
    <row r="30" spans="1:19" outlineLevel="1" x14ac:dyDescent="0.2">
      <c r="A30" s="180" t="s">
        <v>100</v>
      </c>
      <c r="B30" s="106">
        <v>0.57732569450000004</v>
      </c>
      <c r="C30" s="106">
        <v>15.1065246609</v>
      </c>
      <c r="D30" s="111">
        <v>7.1850000000000004E-3</v>
      </c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</row>
    <row r="31" spans="1:19" ht="15" x14ac:dyDescent="0.25">
      <c r="A31" s="256" t="s">
        <v>14</v>
      </c>
      <c r="B31" s="149">
        <f t="shared" ref="B31:C31" si="3">SUM(B$32:B$35)</f>
        <v>10.322882459120001</v>
      </c>
      <c r="C31" s="149">
        <f t="shared" si="3"/>
        <v>270.11248576642998</v>
      </c>
      <c r="D31" s="130">
        <v>0.12847700000000001</v>
      </c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</row>
    <row r="32" spans="1:19" outlineLevel="1" x14ac:dyDescent="0.2">
      <c r="A32" s="180" t="s">
        <v>120</v>
      </c>
      <c r="B32" s="106">
        <v>1.96909101465</v>
      </c>
      <c r="C32" s="106">
        <v>51.523987682090002</v>
      </c>
      <c r="D32" s="111">
        <v>2.4507000000000001E-2</v>
      </c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</row>
    <row r="33" spans="1:17" outlineLevel="1" x14ac:dyDescent="0.2">
      <c r="A33" s="180" t="s">
        <v>3</v>
      </c>
      <c r="B33" s="106">
        <v>0.47014863765999998</v>
      </c>
      <c r="C33" s="106">
        <v>12.302088849920001</v>
      </c>
      <c r="D33" s="111">
        <v>5.8510000000000003E-3</v>
      </c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</row>
    <row r="34" spans="1:17" outlineLevel="1" x14ac:dyDescent="0.2">
      <c r="A34" s="180" t="s">
        <v>16</v>
      </c>
      <c r="B34" s="106">
        <v>7.4764146441000001</v>
      </c>
      <c r="C34" s="106">
        <v>195.63072156813999</v>
      </c>
      <c r="D34" s="111">
        <v>9.3050999999999995E-2</v>
      </c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</row>
    <row r="35" spans="1:17" outlineLevel="1" x14ac:dyDescent="0.2">
      <c r="A35" s="180" t="s">
        <v>17</v>
      </c>
      <c r="B35" s="106">
        <v>0.40722816271000001</v>
      </c>
      <c r="C35" s="106">
        <v>10.65568766628</v>
      </c>
      <c r="D35" s="111">
        <v>5.0679999999999996E-3</v>
      </c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</row>
    <row r="36" spans="1:17" x14ac:dyDescent="0.2">
      <c r="B36" s="150"/>
      <c r="C36" s="150"/>
      <c r="D36" s="155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</row>
    <row r="37" spans="1:17" x14ac:dyDescent="0.2">
      <c r="B37" s="150"/>
      <c r="C37" s="150"/>
      <c r="D37" s="155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</row>
    <row r="38" spans="1:17" x14ac:dyDescent="0.2">
      <c r="B38" s="150"/>
      <c r="C38" s="150"/>
      <c r="D38" s="155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</row>
    <row r="39" spans="1:17" x14ac:dyDescent="0.2">
      <c r="B39" s="150"/>
      <c r="C39" s="150"/>
      <c r="D39" s="155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</row>
    <row r="40" spans="1:17" x14ac:dyDescent="0.2">
      <c r="B40" s="150"/>
      <c r="C40" s="150"/>
      <c r="D40" s="155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</row>
    <row r="41" spans="1:17" x14ac:dyDescent="0.2">
      <c r="B41" s="150"/>
      <c r="C41" s="150"/>
      <c r="D41" s="155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</row>
    <row r="42" spans="1:17" x14ac:dyDescent="0.2">
      <c r="B42" s="150"/>
      <c r="C42" s="150"/>
      <c r="D42" s="155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</row>
    <row r="43" spans="1:17" x14ac:dyDescent="0.2">
      <c r="B43" s="150"/>
      <c r="C43" s="150"/>
      <c r="D43" s="155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</row>
    <row r="44" spans="1:17" x14ac:dyDescent="0.2">
      <c r="B44" s="150"/>
      <c r="C44" s="150"/>
      <c r="D44" s="155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</row>
    <row r="45" spans="1:17" x14ac:dyDescent="0.2">
      <c r="B45" s="150"/>
      <c r="C45" s="150"/>
      <c r="D45" s="155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</row>
    <row r="46" spans="1:17" x14ac:dyDescent="0.2">
      <c r="B46" s="150"/>
      <c r="C46" s="150"/>
      <c r="D46" s="155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</row>
    <row r="47" spans="1:17" x14ac:dyDescent="0.2">
      <c r="B47" s="150"/>
      <c r="C47" s="150"/>
      <c r="D47" s="155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</row>
    <row r="48" spans="1:17" x14ac:dyDescent="0.2">
      <c r="B48" s="150"/>
      <c r="C48" s="150"/>
      <c r="D48" s="155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</row>
    <row r="49" spans="2:17" x14ac:dyDescent="0.2">
      <c r="B49" s="150"/>
      <c r="C49" s="150"/>
      <c r="D49" s="155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</row>
    <row r="50" spans="2:17" x14ac:dyDescent="0.2">
      <c r="B50" s="150"/>
      <c r="C50" s="150"/>
      <c r="D50" s="155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</row>
    <row r="51" spans="2:17" x14ac:dyDescent="0.2">
      <c r="B51" s="150"/>
      <c r="C51" s="150"/>
      <c r="D51" s="155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</row>
    <row r="52" spans="2:17" x14ac:dyDescent="0.2">
      <c r="B52" s="150"/>
      <c r="C52" s="150"/>
      <c r="D52" s="155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</row>
    <row r="53" spans="2:17" x14ac:dyDescent="0.2">
      <c r="B53" s="150"/>
      <c r="C53" s="150"/>
      <c r="D53" s="155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2:17" x14ac:dyDescent="0.2">
      <c r="B54" s="150"/>
      <c r="C54" s="150"/>
      <c r="D54" s="155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</row>
    <row r="55" spans="2:17" x14ac:dyDescent="0.2">
      <c r="B55" s="150"/>
      <c r="C55" s="150"/>
      <c r="D55" s="155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</row>
    <row r="56" spans="2:17" x14ac:dyDescent="0.2">
      <c r="B56" s="150"/>
      <c r="C56" s="150"/>
      <c r="D56" s="155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</row>
    <row r="57" spans="2:17" x14ac:dyDescent="0.2">
      <c r="B57" s="150"/>
      <c r="C57" s="150"/>
      <c r="D57" s="155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</row>
    <row r="58" spans="2:17" x14ac:dyDescent="0.2">
      <c r="B58" s="150"/>
      <c r="C58" s="150"/>
      <c r="D58" s="155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</row>
    <row r="59" spans="2:17" x14ac:dyDescent="0.2">
      <c r="B59" s="150"/>
      <c r="C59" s="150"/>
      <c r="D59" s="155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</row>
    <row r="60" spans="2:17" x14ac:dyDescent="0.2">
      <c r="B60" s="150"/>
      <c r="C60" s="150"/>
      <c r="D60" s="155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</row>
    <row r="61" spans="2:17" x14ac:dyDescent="0.2">
      <c r="B61" s="150"/>
      <c r="C61" s="150"/>
      <c r="D61" s="155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</row>
    <row r="62" spans="2:17" x14ac:dyDescent="0.2">
      <c r="B62" s="150"/>
      <c r="C62" s="150"/>
      <c r="D62" s="155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</row>
    <row r="63" spans="2:17" x14ac:dyDescent="0.2">
      <c r="B63" s="150"/>
      <c r="C63" s="150"/>
      <c r="D63" s="155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</row>
    <row r="64" spans="2:17" x14ac:dyDescent="0.2">
      <c r="B64" s="150"/>
      <c r="C64" s="150"/>
      <c r="D64" s="155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</row>
    <row r="65" spans="2:17" x14ac:dyDescent="0.2">
      <c r="B65" s="150"/>
      <c r="C65" s="150"/>
      <c r="D65" s="155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</row>
    <row r="66" spans="2:17" x14ac:dyDescent="0.2">
      <c r="B66" s="150"/>
      <c r="C66" s="150"/>
      <c r="D66" s="155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</row>
    <row r="67" spans="2:17" x14ac:dyDescent="0.2">
      <c r="B67" s="150"/>
      <c r="C67" s="150"/>
      <c r="D67" s="155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</row>
    <row r="68" spans="2:17" x14ac:dyDescent="0.2">
      <c r="B68" s="150"/>
      <c r="C68" s="150"/>
      <c r="D68" s="155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</row>
    <row r="69" spans="2:17" x14ac:dyDescent="0.2">
      <c r="B69" s="150"/>
      <c r="C69" s="150"/>
      <c r="D69" s="155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</row>
    <row r="70" spans="2:17" x14ac:dyDescent="0.2">
      <c r="B70" s="150"/>
      <c r="C70" s="150"/>
      <c r="D70" s="155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</row>
    <row r="71" spans="2:17" x14ac:dyDescent="0.2">
      <c r="B71" s="150"/>
      <c r="C71" s="150"/>
      <c r="D71" s="155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</row>
    <row r="72" spans="2:17" x14ac:dyDescent="0.2">
      <c r="B72" s="150"/>
      <c r="C72" s="150"/>
      <c r="D72" s="155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</row>
    <row r="73" spans="2:17" x14ac:dyDescent="0.2">
      <c r="B73" s="150"/>
      <c r="C73" s="150"/>
      <c r="D73" s="155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</row>
    <row r="74" spans="2:17" x14ac:dyDescent="0.2">
      <c r="B74" s="150"/>
      <c r="C74" s="150"/>
      <c r="D74" s="155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</row>
    <row r="75" spans="2:17" x14ac:dyDescent="0.2">
      <c r="B75" s="150"/>
      <c r="C75" s="150"/>
      <c r="D75" s="155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</row>
    <row r="76" spans="2:17" x14ac:dyDescent="0.2">
      <c r="B76" s="150"/>
      <c r="C76" s="150"/>
      <c r="D76" s="155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</row>
    <row r="77" spans="2:17" x14ac:dyDescent="0.2">
      <c r="B77" s="150"/>
      <c r="C77" s="150"/>
      <c r="D77" s="155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</row>
    <row r="78" spans="2:17" x14ac:dyDescent="0.2">
      <c r="B78" s="150"/>
      <c r="C78" s="150"/>
      <c r="D78" s="155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</row>
    <row r="79" spans="2:17" x14ac:dyDescent="0.2">
      <c r="B79" s="150"/>
      <c r="C79" s="150"/>
      <c r="D79" s="155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</row>
    <row r="80" spans="2:17" x14ac:dyDescent="0.2">
      <c r="B80" s="150"/>
      <c r="C80" s="150"/>
      <c r="D80" s="155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</row>
    <row r="81" spans="2:17" x14ac:dyDescent="0.2">
      <c r="B81" s="150"/>
      <c r="C81" s="150"/>
      <c r="D81" s="155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</row>
    <row r="82" spans="2:17" x14ac:dyDescent="0.2">
      <c r="B82" s="150"/>
      <c r="C82" s="150"/>
      <c r="D82" s="155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</row>
    <row r="83" spans="2:17" x14ac:dyDescent="0.2">
      <c r="B83" s="150"/>
      <c r="C83" s="150"/>
      <c r="D83" s="155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</row>
    <row r="84" spans="2:17" x14ac:dyDescent="0.2">
      <c r="B84" s="150"/>
      <c r="C84" s="150"/>
      <c r="D84" s="155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</row>
    <row r="85" spans="2:17" x14ac:dyDescent="0.2">
      <c r="B85" s="150"/>
      <c r="C85" s="150"/>
      <c r="D85" s="155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</row>
    <row r="86" spans="2:17" x14ac:dyDescent="0.2">
      <c r="B86" s="150"/>
      <c r="C86" s="150"/>
      <c r="D86" s="155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</row>
    <row r="87" spans="2:17" x14ac:dyDescent="0.2">
      <c r="B87" s="150"/>
      <c r="C87" s="150"/>
      <c r="D87" s="155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</row>
    <row r="88" spans="2:17" x14ac:dyDescent="0.2">
      <c r="B88" s="150"/>
      <c r="C88" s="150"/>
      <c r="D88" s="155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</row>
    <row r="89" spans="2:17" x14ac:dyDescent="0.2">
      <c r="B89" s="150"/>
      <c r="C89" s="150"/>
      <c r="D89" s="155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</row>
    <row r="90" spans="2:17" x14ac:dyDescent="0.2">
      <c r="B90" s="150"/>
      <c r="C90" s="150"/>
      <c r="D90" s="155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</row>
    <row r="91" spans="2:17" x14ac:dyDescent="0.2">
      <c r="B91" s="150"/>
      <c r="C91" s="150"/>
      <c r="D91" s="155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</row>
    <row r="92" spans="2:17" x14ac:dyDescent="0.2">
      <c r="B92" s="150"/>
      <c r="C92" s="150"/>
      <c r="D92" s="155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</row>
    <row r="93" spans="2:17" x14ac:dyDescent="0.2">
      <c r="B93" s="150"/>
      <c r="C93" s="150"/>
      <c r="D93" s="155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</row>
    <row r="94" spans="2:17" x14ac:dyDescent="0.2">
      <c r="B94" s="150"/>
      <c r="C94" s="150"/>
      <c r="D94" s="155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</row>
    <row r="95" spans="2:17" x14ac:dyDescent="0.2">
      <c r="B95" s="150"/>
      <c r="C95" s="150"/>
      <c r="D95" s="155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</row>
    <row r="96" spans="2:17" x14ac:dyDescent="0.2">
      <c r="B96" s="150"/>
      <c r="C96" s="150"/>
      <c r="D96" s="155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</row>
    <row r="97" spans="2:17" x14ac:dyDescent="0.2">
      <c r="B97" s="150"/>
      <c r="C97" s="150"/>
      <c r="D97" s="155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</row>
    <row r="98" spans="2:17" x14ac:dyDescent="0.2">
      <c r="B98" s="150"/>
      <c r="C98" s="150"/>
      <c r="D98" s="155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</row>
    <row r="99" spans="2:17" x14ac:dyDescent="0.2">
      <c r="B99" s="150"/>
      <c r="C99" s="150"/>
      <c r="D99" s="155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</row>
    <row r="100" spans="2:17" x14ac:dyDescent="0.2">
      <c r="B100" s="150"/>
      <c r="C100" s="150"/>
      <c r="D100" s="155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</row>
    <row r="101" spans="2:17" x14ac:dyDescent="0.2">
      <c r="B101" s="150"/>
      <c r="C101" s="150"/>
      <c r="D101" s="155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</row>
    <row r="102" spans="2:17" x14ac:dyDescent="0.2">
      <c r="B102" s="150"/>
      <c r="C102" s="150"/>
      <c r="D102" s="155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</row>
    <row r="103" spans="2:17" x14ac:dyDescent="0.2">
      <c r="B103" s="150"/>
      <c r="C103" s="150"/>
      <c r="D103" s="155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</row>
    <row r="104" spans="2:17" x14ac:dyDescent="0.2">
      <c r="B104" s="150"/>
      <c r="C104" s="150"/>
      <c r="D104" s="155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</row>
    <row r="105" spans="2:17" x14ac:dyDescent="0.2">
      <c r="B105" s="150"/>
      <c r="C105" s="150"/>
      <c r="D105" s="155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</row>
    <row r="106" spans="2:17" x14ac:dyDescent="0.2">
      <c r="B106" s="150"/>
      <c r="C106" s="150"/>
      <c r="D106" s="155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</row>
    <row r="107" spans="2:17" x14ac:dyDescent="0.2">
      <c r="B107" s="150"/>
      <c r="C107" s="150"/>
      <c r="D107" s="155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</row>
    <row r="108" spans="2:17" x14ac:dyDescent="0.2">
      <c r="B108" s="150"/>
      <c r="C108" s="150"/>
      <c r="D108" s="155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</row>
    <row r="109" spans="2:17" x14ac:dyDescent="0.2">
      <c r="B109" s="150"/>
      <c r="C109" s="150"/>
      <c r="D109" s="155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</row>
    <row r="110" spans="2:17" x14ac:dyDescent="0.2">
      <c r="B110" s="150"/>
      <c r="C110" s="150"/>
      <c r="D110" s="155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</row>
    <row r="111" spans="2:17" x14ac:dyDescent="0.2">
      <c r="B111" s="150"/>
      <c r="C111" s="150"/>
      <c r="D111" s="155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</row>
    <row r="112" spans="2:17" x14ac:dyDescent="0.2">
      <c r="B112" s="150"/>
      <c r="C112" s="150"/>
      <c r="D112" s="155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</row>
    <row r="113" spans="2:17" x14ac:dyDescent="0.2">
      <c r="B113" s="150"/>
      <c r="C113" s="150"/>
      <c r="D113" s="155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</row>
    <row r="114" spans="2:17" x14ac:dyDescent="0.2">
      <c r="B114" s="150"/>
      <c r="C114" s="150"/>
      <c r="D114" s="155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</row>
    <row r="115" spans="2:17" x14ac:dyDescent="0.2">
      <c r="B115" s="150"/>
      <c r="C115" s="150"/>
      <c r="D115" s="155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</row>
    <row r="116" spans="2:17" x14ac:dyDescent="0.2">
      <c r="B116" s="150"/>
      <c r="C116" s="150"/>
      <c r="D116" s="155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</row>
    <row r="117" spans="2:17" x14ac:dyDescent="0.2">
      <c r="B117" s="150"/>
      <c r="C117" s="150"/>
      <c r="D117" s="155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</row>
    <row r="118" spans="2:17" x14ac:dyDescent="0.2">
      <c r="B118" s="150"/>
      <c r="C118" s="150"/>
      <c r="D118" s="155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</row>
    <row r="119" spans="2:17" x14ac:dyDescent="0.2">
      <c r="B119" s="150"/>
      <c r="C119" s="150"/>
      <c r="D119" s="155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</row>
    <row r="120" spans="2:17" x14ac:dyDescent="0.2">
      <c r="B120" s="150"/>
      <c r="C120" s="150"/>
      <c r="D120" s="155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</row>
    <row r="121" spans="2:17" x14ac:dyDescent="0.2">
      <c r="B121" s="150"/>
      <c r="C121" s="150"/>
      <c r="D121" s="155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</row>
    <row r="122" spans="2:17" x14ac:dyDescent="0.2">
      <c r="B122" s="150"/>
      <c r="C122" s="150"/>
      <c r="D122" s="155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</row>
    <row r="123" spans="2:17" x14ac:dyDescent="0.2">
      <c r="B123" s="150"/>
      <c r="C123" s="150"/>
      <c r="D123" s="155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</row>
    <row r="124" spans="2:17" x14ac:dyDescent="0.2">
      <c r="B124" s="150"/>
      <c r="C124" s="150"/>
      <c r="D124" s="155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</row>
    <row r="125" spans="2:17" x14ac:dyDescent="0.2">
      <c r="B125" s="150"/>
      <c r="C125" s="150"/>
      <c r="D125" s="155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</row>
    <row r="126" spans="2:17" x14ac:dyDescent="0.2">
      <c r="B126" s="150"/>
      <c r="C126" s="150"/>
      <c r="D126" s="155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</row>
    <row r="127" spans="2:17" x14ac:dyDescent="0.2">
      <c r="B127" s="150"/>
      <c r="C127" s="150"/>
      <c r="D127" s="155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</row>
    <row r="128" spans="2:17" x14ac:dyDescent="0.2">
      <c r="B128" s="150"/>
      <c r="C128" s="150"/>
      <c r="D128" s="155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</row>
    <row r="129" spans="2:17" x14ac:dyDescent="0.2">
      <c r="B129" s="150"/>
      <c r="C129" s="150"/>
      <c r="D129" s="155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</row>
    <row r="130" spans="2:17" x14ac:dyDescent="0.2">
      <c r="B130" s="150"/>
      <c r="C130" s="150"/>
      <c r="D130" s="155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</row>
    <row r="131" spans="2:17" x14ac:dyDescent="0.2">
      <c r="B131" s="150"/>
      <c r="C131" s="150"/>
      <c r="D131" s="155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</row>
    <row r="132" spans="2:17" x14ac:dyDescent="0.2">
      <c r="B132" s="150"/>
      <c r="C132" s="150"/>
      <c r="D132" s="155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</row>
    <row r="133" spans="2:17" x14ac:dyDescent="0.2">
      <c r="B133" s="150"/>
      <c r="C133" s="150"/>
      <c r="D133" s="155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</row>
    <row r="134" spans="2:17" x14ac:dyDescent="0.2">
      <c r="B134" s="150"/>
      <c r="C134" s="150"/>
      <c r="D134" s="155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</row>
    <row r="135" spans="2:17" x14ac:dyDescent="0.2">
      <c r="B135" s="150"/>
      <c r="C135" s="150"/>
      <c r="D135" s="155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</row>
    <row r="136" spans="2:17" x14ac:dyDescent="0.2">
      <c r="B136" s="150"/>
      <c r="C136" s="150"/>
      <c r="D136" s="155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</row>
    <row r="137" spans="2:17" x14ac:dyDescent="0.2">
      <c r="B137" s="150"/>
      <c r="C137" s="150"/>
      <c r="D137" s="155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</row>
    <row r="138" spans="2:17" x14ac:dyDescent="0.2">
      <c r="B138" s="150"/>
      <c r="C138" s="150"/>
      <c r="D138" s="155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</row>
    <row r="139" spans="2:17" x14ac:dyDescent="0.2">
      <c r="B139" s="150"/>
      <c r="C139" s="150"/>
      <c r="D139" s="155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</row>
    <row r="140" spans="2:17" x14ac:dyDescent="0.2">
      <c r="B140" s="150"/>
      <c r="C140" s="150"/>
      <c r="D140" s="155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</row>
    <row r="141" spans="2:17" x14ac:dyDescent="0.2">
      <c r="B141" s="150"/>
      <c r="C141" s="150"/>
      <c r="D141" s="155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</row>
    <row r="142" spans="2:17" x14ac:dyDescent="0.2">
      <c r="B142" s="150"/>
      <c r="C142" s="150"/>
      <c r="D142" s="155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</row>
    <row r="143" spans="2:17" x14ac:dyDescent="0.2">
      <c r="B143" s="150"/>
      <c r="C143" s="150"/>
      <c r="D143" s="155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</row>
    <row r="144" spans="2:17" x14ac:dyDescent="0.2">
      <c r="B144" s="150"/>
      <c r="C144" s="150"/>
      <c r="D144" s="155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</row>
    <row r="145" spans="2:17" x14ac:dyDescent="0.2">
      <c r="B145" s="150"/>
      <c r="C145" s="150"/>
      <c r="D145" s="155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</row>
    <row r="146" spans="2:17" x14ac:dyDescent="0.2">
      <c r="B146" s="150"/>
      <c r="C146" s="150"/>
      <c r="D146" s="155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</row>
    <row r="147" spans="2:17" x14ac:dyDescent="0.2">
      <c r="B147" s="150"/>
      <c r="C147" s="150"/>
      <c r="D147" s="155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</row>
    <row r="148" spans="2:17" x14ac:dyDescent="0.2">
      <c r="B148" s="150"/>
      <c r="C148" s="150"/>
      <c r="D148" s="155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</row>
    <row r="149" spans="2:17" x14ac:dyDescent="0.2">
      <c r="B149" s="150"/>
      <c r="C149" s="150"/>
      <c r="D149" s="155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</row>
    <row r="150" spans="2:17" x14ac:dyDescent="0.2">
      <c r="B150" s="150"/>
      <c r="C150" s="150"/>
      <c r="D150" s="155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</row>
    <row r="151" spans="2:17" x14ac:dyDescent="0.2">
      <c r="B151" s="150"/>
      <c r="C151" s="150"/>
      <c r="D151" s="155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</row>
    <row r="152" spans="2:17" x14ac:dyDescent="0.2">
      <c r="B152" s="150"/>
      <c r="C152" s="150"/>
      <c r="D152" s="155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</row>
    <row r="153" spans="2:17" x14ac:dyDescent="0.2">
      <c r="B153" s="150"/>
      <c r="C153" s="150"/>
      <c r="D153" s="155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</row>
    <row r="154" spans="2:17" x14ac:dyDescent="0.2">
      <c r="B154" s="150"/>
      <c r="C154" s="150"/>
      <c r="D154" s="155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</row>
    <row r="155" spans="2:17" x14ac:dyDescent="0.2">
      <c r="B155" s="150"/>
      <c r="C155" s="150"/>
      <c r="D155" s="155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</row>
    <row r="156" spans="2:17" x14ac:dyDescent="0.2">
      <c r="B156" s="150"/>
      <c r="C156" s="150"/>
      <c r="D156" s="155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</row>
    <row r="157" spans="2:17" x14ac:dyDescent="0.2">
      <c r="B157" s="150"/>
      <c r="C157" s="150"/>
      <c r="D157" s="155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</row>
    <row r="158" spans="2:17" x14ac:dyDescent="0.2">
      <c r="B158" s="150"/>
      <c r="C158" s="150"/>
      <c r="D158" s="155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</row>
    <row r="159" spans="2:17" x14ac:dyDescent="0.2">
      <c r="B159" s="150"/>
      <c r="C159" s="150"/>
      <c r="D159" s="155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</row>
    <row r="160" spans="2:17" x14ac:dyDescent="0.2">
      <c r="B160" s="150"/>
      <c r="C160" s="150"/>
      <c r="D160" s="155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</row>
    <row r="161" spans="2:17" x14ac:dyDescent="0.2">
      <c r="B161" s="150"/>
      <c r="C161" s="150"/>
      <c r="D161" s="155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</row>
    <row r="162" spans="2:17" x14ac:dyDescent="0.2">
      <c r="B162" s="150"/>
      <c r="C162" s="150"/>
      <c r="D162" s="155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</row>
    <row r="163" spans="2:17" x14ac:dyDescent="0.2">
      <c r="B163" s="150"/>
      <c r="C163" s="150"/>
      <c r="D163" s="155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</row>
    <row r="164" spans="2:17" x14ac:dyDescent="0.2">
      <c r="B164" s="150"/>
      <c r="C164" s="150"/>
      <c r="D164" s="155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</row>
    <row r="165" spans="2:17" x14ac:dyDescent="0.2">
      <c r="B165" s="150"/>
      <c r="C165" s="150"/>
      <c r="D165" s="155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</row>
    <row r="166" spans="2:17" x14ac:dyDescent="0.2">
      <c r="B166" s="150"/>
      <c r="C166" s="150"/>
      <c r="D166" s="155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</row>
    <row r="167" spans="2:17" x14ac:dyDescent="0.2">
      <c r="B167" s="150"/>
      <c r="C167" s="150"/>
      <c r="D167" s="155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</row>
    <row r="168" spans="2:17" x14ac:dyDescent="0.2">
      <c r="B168" s="150"/>
      <c r="C168" s="150"/>
      <c r="D168" s="155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</row>
    <row r="169" spans="2:17" x14ac:dyDescent="0.2">
      <c r="B169" s="150"/>
      <c r="C169" s="150"/>
      <c r="D169" s="155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</row>
    <row r="170" spans="2:17" x14ac:dyDescent="0.2">
      <c r="B170" s="150"/>
      <c r="C170" s="150"/>
      <c r="D170" s="155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</row>
    <row r="171" spans="2:17" x14ac:dyDescent="0.2">
      <c r="B171" s="150"/>
      <c r="C171" s="150"/>
      <c r="D171" s="155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</row>
    <row r="172" spans="2:17" x14ac:dyDescent="0.2">
      <c r="B172" s="150"/>
      <c r="C172" s="150"/>
      <c r="D172" s="155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</row>
    <row r="173" spans="2:17" x14ac:dyDescent="0.2">
      <c r="B173" s="150"/>
      <c r="C173" s="150"/>
      <c r="D173" s="155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</row>
    <row r="174" spans="2:17" x14ac:dyDescent="0.2">
      <c r="B174" s="150"/>
      <c r="C174" s="150"/>
      <c r="D174" s="155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</row>
    <row r="175" spans="2:17" x14ac:dyDescent="0.2">
      <c r="B175" s="150"/>
      <c r="C175" s="150"/>
      <c r="D175" s="155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</row>
    <row r="176" spans="2:17" x14ac:dyDescent="0.2">
      <c r="B176" s="150"/>
      <c r="C176" s="150"/>
      <c r="D176" s="155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</row>
    <row r="177" spans="2:17" x14ac:dyDescent="0.2">
      <c r="B177" s="150"/>
      <c r="C177" s="150"/>
      <c r="D177" s="155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</row>
    <row r="178" spans="2:17" x14ac:dyDescent="0.2">
      <c r="B178" s="150"/>
      <c r="C178" s="150"/>
      <c r="D178" s="155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</row>
    <row r="179" spans="2:17" x14ac:dyDescent="0.2">
      <c r="B179" s="150"/>
      <c r="C179" s="150"/>
      <c r="D179" s="155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</row>
    <row r="180" spans="2:17" x14ac:dyDescent="0.2">
      <c r="B180" s="150"/>
      <c r="C180" s="150"/>
      <c r="D180" s="155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</row>
    <row r="181" spans="2:17" x14ac:dyDescent="0.2">
      <c r="B181" s="150"/>
      <c r="C181" s="150"/>
      <c r="D181" s="155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</row>
    <row r="182" spans="2:17" x14ac:dyDescent="0.2">
      <c r="B182" s="150"/>
      <c r="C182" s="150"/>
      <c r="D182" s="155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</row>
    <row r="183" spans="2:17" x14ac:dyDescent="0.2">
      <c r="B183" s="150"/>
      <c r="C183" s="150"/>
      <c r="D183" s="155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</row>
    <row r="184" spans="2:17" x14ac:dyDescent="0.2">
      <c r="B184" s="150"/>
      <c r="C184" s="150"/>
      <c r="D184" s="155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</row>
    <row r="185" spans="2:17" x14ac:dyDescent="0.2">
      <c r="B185" s="150"/>
      <c r="C185" s="150"/>
      <c r="D185" s="155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</row>
    <row r="186" spans="2:17" x14ac:dyDescent="0.2">
      <c r="B186" s="150"/>
      <c r="C186" s="150"/>
      <c r="D186" s="155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</row>
    <row r="187" spans="2:17" x14ac:dyDescent="0.2">
      <c r="B187" s="150"/>
      <c r="C187" s="150"/>
      <c r="D187" s="155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</row>
    <row r="188" spans="2:17" x14ac:dyDescent="0.2">
      <c r="B188" s="150"/>
      <c r="C188" s="150"/>
      <c r="D188" s="155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</row>
    <row r="189" spans="2:17" x14ac:dyDescent="0.2">
      <c r="B189" s="150"/>
      <c r="C189" s="150"/>
      <c r="D189" s="155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</row>
    <row r="190" spans="2:17" x14ac:dyDescent="0.2">
      <c r="B190" s="150"/>
      <c r="C190" s="150"/>
      <c r="D190" s="155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</row>
    <row r="191" spans="2:17" x14ac:dyDescent="0.2">
      <c r="B191" s="150"/>
      <c r="C191" s="150"/>
      <c r="D191" s="155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</row>
    <row r="192" spans="2:17" x14ac:dyDescent="0.2">
      <c r="B192" s="150"/>
      <c r="C192" s="150"/>
      <c r="D192" s="155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</row>
    <row r="193" spans="2:17" x14ac:dyDescent="0.2">
      <c r="B193" s="150"/>
      <c r="C193" s="150"/>
      <c r="D193" s="155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</row>
    <row r="194" spans="2:17" x14ac:dyDescent="0.2">
      <c r="B194" s="150"/>
      <c r="C194" s="150"/>
      <c r="D194" s="155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</row>
    <row r="195" spans="2:17" x14ac:dyDescent="0.2">
      <c r="B195" s="150"/>
      <c r="C195" s="150"/>
      <c r="D195" s="155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</row>
    <row r="196" spans="2:17" x14ac:dyDescent="0.2">
      <c r="B196" s="150"/>
      <c r="C196" s="150"/>
      <c r="D196" s="155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</row>
    <row r="197" spans="2:17" x14ac:dyDescent="0.2">
      <c r="B197" s="150"/>
      <c r="C197" s="150"/>
      <c r="D197" s="155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</row>
    <row r="198" spans="2:17" x14ac:dyDescent="0.2">
      <c r="B198" s="150"/>
      <c r="C198" s="150"/>
      <c r="D198" s="155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</row>
    <row r="199" spans="2:17" x14ac:dyDescent="0.2">
      <c r="B199" s="150"/>
      <c r="C199" s="150"/>
      <c r="D199" s="155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</row>
    <row r="200" spans="2:17" x14ac:dyDescent="0.2">
      <c r="B200" s="150"/>
      <c r="C200" s="150"/>
      <c r="D200" s="155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</row>
    <row r="201" spans="2:17" x14ac:dyDescent="0.2">
      <c r="B201" s="150"/>
      <c r="C201" s="150"/>
      <c r="D201" s="155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</row>
    <row r="202" spans="2:17" x14ac:dyDescent="0.2">
      <c r="B202" s="150"/>
      <c r="C202" s="150"/>
      <c r="D202" s="155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</row>
    <row r="203" spans="2:17" x14ac:dyDescent="0.2">
      <c r="B203" s="150"/>
      <c r="C203" s="150"/>
      <c r="D203" s="155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</row>
    <row r="204" spans="2:17" x14ac:dyDescent="0.2">
      <c r="B204" s="150"/>
      <c r="C204" s="150"/>
      <c r="D204" s="155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</row>
    <row r="205" spans="2:17" x14ac:dyDescent="0.2">
      <c r="B205" s="150"/>
      <c r="C205" s="150"/>
      <c r="D205" s="155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</row>
    <row r="206" spans="2:17" x14ac:dyDescent="0.2">
      <c r="B206" s="150"/>
      <c r="C206" s="150"/>
      <c r="D206" s="155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</row>
    <row r="207" spans="2:17" x14ac:dyDescent="0.2">
      <c r="B207" s="150"/>
      <c r="C207" s="150"/>
      <c r="D207" s="155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</row>
    <row r="208" spans="2:17" x14ac:dyDescent="0.2">
      <c r="B208" s="150"/>
      <c r="C208" s="150"/>
      <c r="D208" s="155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</row>
    <row r="209" spans="2:17" x14ac:dyDescent="0.2">
      <c r="B209" s="150"/>
      <c r="C209" s="150"/>
      <c r="D209" s="155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</row>
    <row r="210" spans="2:17" x14ac:dyDescent="0.2">
      <c r="B210" s="150"/>
      <c r="C210" s="150"/>
      <c r="D210" s="155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</row>
    <row r="211" spans="2:17" x14ac:dyDescent="0.2">
      <c r="B211" s="150"/>
      <c r="C211" s="150"/>
      <c r="D211" s="155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</row>
    <row r="212" spans="2:17" x14ac:dyDescent="0.2">
      <c r="B212" s="150"/>
      <c r="C212" s="150"/>
      <c r="D212" s="155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</row>
    <row r="213" spans="2:17" x14ac:dyDescent="0.2">
      <c r="B213" s="150"/>
      <c r="C213" s="150"/>
      <c r="D213" s="155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</row>
    <row r="214" spans="2:17" x14ac:dyDescent="0.2">
      <c r="B214" s="150"/>
      <c r="C214" s="150"/>
      <c r="D214" s="155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</row>
    <row r="215" spans="2:17" x14ac:dyDescent="0.2">
      <c r="B215" s="150"/>
      <c r="C215" s="150"/>
      <c r="D215" s="155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</row>
    <row r="216" spans="2:17" x14ac:dyDescent="0.2">
      <c r="B216" s="150"/>
      <c r="C216" s="150"/>
      <c r="D216" s="155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</row>
    <row r="217" spans="2:17" x14ac:dyDescent="0.2">
      <c r="B217" s="150"/>
      <c r="C217" s="150"/>
      <c r="D217" s="155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</row>
    <row r="218" spans="2:17" x14ac:dyDescent="0.2">
      <c r="B218" s="150"/>
      <c r="C218" s="150"/>
      <c r="D218" s="155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</row>
    <row r="219" spans="2:17" x14ac:dyDescent="0.2">
      <c r="B219" s="150"/>
      <c r="C219" s="150"/>
      <c r="D219" s="155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</row>
    <row r="220" spans="2:17" x14ac:dyDescent="0.2">
      <c r="B220" s="150"/>
      <c r="C220" s="150"/>
      <c r="D220" s="155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</row>
    <row r="221" spans="2:17" x14ac:dyDescent="0.2">
      <c r="B221" s="150"/>
      <c r="C221" s="150"/>
      <c r="D221" s="155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</row>
    <row r="222" spans="2:17" x14ac:dyDescent="0.2">
      <c r="B222" s="150"/>
      <c r="C222" s="150"/>
      <c r="D222" s="155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</row>
    <row r="223" spans="2:17" x14ac:dyDescent="0.2">
      <c r="B223" s="150"/>
      <c r="C223" s="150"/>
      <c r="D223" s="155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</row>
    <row r="224" spans="2:17" x14ac:dyDescent="0.2">
      <c r="B224" s="150"/>
      <c r="C224" s="150"/>
      <c r="D224" s="155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</row>
    <row r="225" spans="2:17" x14ac:dyDescent="0.2">
      <c r="B225" s="150"/>
      <c r="C225" s="150"/>
      <c r="D225" s="155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</row>
    <row r="226" spans="2:17" x14ac:dyDescent="0.2">
      <c r="B226" s="150"/>
      <c r="C226" s="150"/>
      <c r="D226" s="155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</row>
    <row r="227" spans="2:17" x14ac:dyDescent="0.2">
      <c r="B227" s="150"/>
      <c r="C227" s="150"/>
      <c r="D227" s="155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</row>
    <row r="228" spans="2:17" x14ac:dyDescent="0.2">
      <c r="B228" s="150"/>
      <c r="C228" s="150"/>
      <c r="D228" s="155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</row>
    <row r="229" spans="2:17" x14ac:dyDescent="0.2">
      <c r="B229" s="150"/>
      <c r="C229" s="150"/>
      <c r="D229" s="155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</row>
    <row r="230" spans="2:17" x14ac:dyDescent="0.2">
      <c r="B230" s="150"/>
      <c r="C230" s="150"/>
      <c r="D230" s="155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</row>
    <row r="231" spans="2:17" x14ac:dyDescent="0.2">
      <c r="B231" s="150"/>
      <c r="C231" s="150"/>
      <c r="D231" s="155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</row>
    <row r="232" spans="2:17" x14ac:dyDescent="0.2">
      <c r="B232" s="150"/>
      <c r="C232" s="150"/>
      <c r="D232" s="155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</row>
    <row r="233" spans="2:17" x14ac:dyDescent="0.2">
      <c r="B233" s="150"/>
      <c r="C233" s="150"/>
      <c r="D233" s="155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</row>
    <row r="234" spans="2:17" x14ac:dyDescent="0.2">
      <c r="B234" s="150"/>
      <c r="C234" s="150"/>
      <c r="D234" s="155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</row>
    <row r="235" spans="2:17" x14ac:dyDescent="0.2">
      <c r="B235" s="150"/>
      <c r="C235" s="150"/>
      <c r="D235" s="155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</row>
    <row r="236" spans="2:17" x14ac:dyDescent="0.2">
      <c r="B236" s="150"/>
      <c r="C236" s="150"/>
      <c r="D236" s="155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</row>
    <row r="237" spans="2:17" x14ac:dyDescent="0.2">
      <c r="B237" s="150"/>
      <c r="C237" s="150"/>
      <c r="D237" s="155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</row>
    <row r="238" spans="2:17" x14ac:dyDescent="0.2">
      <c r="B238" s="150"/>
      <c r="C238" s="150"/>
      <c r="D238" s="155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</row>
    <row r="239" spans="2:17" x14ac:dyDescent="0.2">
      <c r="B239" s="150"/>
      <c r="C239" s="150"/>
      <c r="D239" s="155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</row>
    <row r="240" spans="2:17" x14ac:dyDescent="0.2">
      <c r="B240" s="150"/>
      <c r="C240" s="150"/>
      <c r="D240" s="155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</row>
    <row r="241" spans="2:17" x14ac:dyDescent="0.2">
      <c r="B241" s="150"/>
      <c r="C241" s="150"/>
      <c r="D241" s="155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</row>
    <row r="242" spans="2:17" x14ac:dyDescent="0.2">
      <c r="B242" s="150"/>
      <c r="C242" s="150"/>
      <c r="D242" s="155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</row>
    <row r="243" spans="2:17" x14ac:dyDescent="0.2">
      <c r="B243" s="150"/>
      <c r="C243" s="150"/>
      <c r="D243" s="155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</row>
    <row r="244" spans="2:17" x14ac:dyDescent="0.2">
      <c r="B244" s="150"/>
      <c r="C244" s="150"/>
      <c r="D244" s="155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</row>
    <row r="245" spans="2:17" x14ac:dyDescent="0.2">
      <c r="B245" s="150"/>
      <c r="C245" s="150"/>
      <c r="D245" s="155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145" bestFit="1" customWidth="1"/>
    <col min="2" max="2" width="19" style="162" customWidth="1"/>
    <col min="3" max="3" width="19.42578125" style="162" customWidth="1"/>
    <col min="4" max="4" width="9.85546875" style="167" customWidth="1"/>
    <col min="5" max="5" width="18.42578125" style="162" customWidth="1"/>
    <col min="6" max="6" width="17.7109375" style="162" customWidth="1"/>
    <col min="7" max="7" width="9.140625" style="167" customWidth="1"/>
    <col min="8" max="8" width="16" style="162" bestFit="1" customWidth="1"/>
    <col min="9" max="16384" width="9.140625" style="145"/>
  </cols>
  <sheetData>
    <row r="2" spans="1:19" ht="18.75" x14ac:dyDescent="0.3">
      <c r="A2" s="5" t="s">
        <v>73</v>
      </c>
      <c r="B2" s="3"/>
      <c r="C2" s="3"/>
      <c r="D2" s="3"/>
      <c r="E2" s="3"/>
      <c r="F2" s="3"/>
      <c r="G2" s="3"/>
      <c r="H2" s="3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3" spans="1:19" x14ac:dyDescent="0.2">
      <c r="A3" s="26"/>
    </row>
    <row r="4" spans="1:19" x14ac:dyDescent="0.2">
      <c r="B4" s="150"/>
      <c r="C4" s="150"/>
      <c r="D4" s="155"/>
      <c r="E4" s="150"/>
      <c r="F4" s="150"/>
      <c r="G4" s="155"/>
      <c r="H4" s="150"/>
      <c r="I4" s="134"/>
      <c r="J4" s="134"/>
      <c r="K4" s="134"/>
      <c r="L4" s="134"/>
      <c r="M4" s="134"/>
      <c r="N4" s="134"/>
      <c r="O4" s="134"/>
      <c r="P4" s="134"/>
      <c r="Q4" s="134"/>
    </row>
    <row r="5" spans="1:19" s="178" customFormat="1" x14ac:dyDescent="0.2">
      <c r="B5" s="199"/>
      <c r="C5" s="199"/>
      <c r="D5" s="175"/>
      <c r="E5" s="199"/>
      <c r="F5" s="199"/>
      <c r="G5" s="175"/>
      <c r="H5" s="178" t="str">
        <f>VALVAL</f>
        <v>млрд. одиниць</v>
      </c>
    </row>
    <row r="6" spans="1:19" s="50" customFormat="1" x14ac:dyDescent="0.2">
      <c r="A6" s="81"/>
      <c r="B6" s="265">
        <v>43465</v>
      </c>
      <c r="C6" s="266"/>
      <c r="D6" s="267"/>
      <c r="E6" s="265">
        <v>43646</v>
      </c>
      <c r="F6" s="266"/>
      <c r="G6" s="267"/>
      <c r="H6" s="88"/>
    </row>
    <row r="7" spans="1:19" s="42" customFormat="1" x14ac:dyDescent="0.2">
      <c r="A7" s="105"/>
      <c r="B7" s="255" t="s">
        <v>170</v>
      </c>
      <c r="C7" s="255" t="s">
        <v>173</v>
      </c>
      <c r="D7" s="259" t="s">
        <v>192</v>
      </c>
      <c r="E7" s="255" t="s">
        <v>170</v>
      </c>
      <c r="F7" s="255" t="s">
        <v>173</v>
      </c>
      <c r="G7" s="259" t="s">
        <v>192</v>
      </c>
      <c r="H7" s="255" t="s">
        <v>67</v>
      </c>
    </row>
    <row r="8" spans="1:19" s="52" customFormat="1" ht="15.75" x14ac:dyDescent="0.2">
      <c r="A8" s="152" t="s">
        <v>153</v>
      </c>
      <c r="B8" s="208">
        <f t="shared" ref="B8:H8" si="0">SUM(B9:B18)</f>
        <v>78.316490487460001</v>
      </c>
      <c r="C8" s="208">
        <f t="shared" si="0"/>
        <v>2168.44766417245</v>
      </c>
      <c r="D8" s="197">
        <f t="shared" si="0"/>
        <v>1.0000009999999999</v>
      </c>
      <c r="E8" s="208">
        <f t="shared" si="0"/>
        <v>80.347737992479992</v>
      </c>
      <c r="F8" s="208">
        <f t="shared" si="0"/>
        <v>2102.4096051445704</v>
      </c>
      <c r="G8" s="197">
        <f t="shared" si="0"/>
        <v>0.99999899999999997</v>
      </c>
      <c r="H8" s="196">
        <f t="shared" si="0"/>
        <v>2.4936649967166602E-18</v>
      </c>
    </row>
    <row r="9" spans="1:19" s="166" customFormat="1" x14ac:dyDescent="0.2">
      <c r="A9" s="98" t="s">
        <v>120</v>
      </c>
      <c r="B9" s="159">
        <v>34.420927978359998</v>
      </c>
      <c r="C9" s="159">
        <v>953.05574098984005</v>
      </c>
      <c r="D9" s="164">
        <v>0.43951099999999999</v>
      </c>
      <c r="E9" s="159">
        <v>32.897085685699999</v>
      </c>
      <c r="F9" s="159">
        <v>860.79771073875997</v>
      </c>
      <c r="G9" s="164">
        <v>0.40943400000000002</v>
      </c>
      <c r="H9" s="159">
        <v>-3.0077E-2</v>
      </c>
    </row>
    <row r="10" spans="1:19" x14ac:dyDescent="0.2">
      <c r="A10" s="222" t="s">
        <v>3</v>
      </c>
      <c r="B10" s="106">
        <v>7.2197605298600003</v>
      </c>
      <c r="C10" s="106">
        <v>199.90263556795</v>
      </c>
      <c r="D10" s="111">
        <v>9.2187000000000005E-2</v>
      </c>
      <c r="E10" s="106">
        <v>8.4453892617499999</v>
      </c>
      <c r="F10" s="106">
        <v>220.98528156161001</v>
      </c>
      <c r="G10" s="111">
        <v>0.10511</v>
      </c>
      <c r="H10" s="106">
        <v>1.2924E-2</v>
      </c>
      <c r="I10" s="134"/>
      <c r="J10" s="134"/>
      <c r="K10" s="134"/>
      <c r="L10" s="134"/>
      <c r="M10" s="134"/>
      <c r="N10" s="134"/>
      <c r="O10" s="134"/>
      <c r="P10" s="134"/>
      <c r="Q10" s="134"/>
    </row>
    <row r="11" spans="1:19" x14ac:dyDescent="0.2">
      <c r="A11" s="222" t="s">
        <v>163</v>
      </c>
      <c r="B11" s="106">
        <v>0.29365465454</v>
      </c>
      <c r="C11" s="106">
        <v>8.1307875999999997</v>
      </c>
      <c r="D11" s="111">
        <v>3.7499999999999999E-3</v>
      </c>
      <c r="E11" s="106">
        <v>0.30406101998000001</v>
      </c>
      <c r="F11" s="106">
        <v>7.9561767999999997</v>
      </c>
      <c r="G11" s="111">
        <v>3.784E-3</v>
      </c>
      <c r="H11" s="106">
        <v>3.4999999999999997E-5</v>
      </c>
      <c r="I11" s="134"/>
      <c r="J11" s="134"/>
      <c r="K11" s="134"/>
      <c r="L11" s="134"/>
      <c r="M11" s="134"/>
      <c r="N11" s="134"/>
      <c r="O11" s="134"/>
      <c r="P11" s="134"/>
      <c r="Q11" s="134"/>
    </row>
    <row r="12" spans="1:19" x14ac:dyDescent="0.2">
      <c r="A12" s="222" t="s">
        <v>16</v>
      </c>
      <c r="B12" s="106">
        <v>12.997231803169999</v>
      </c>
      <c r="C12" s="106">
        <v>359.87078543537001</v>
      </c>
      <c r="D12" s="111">
        <v>0.16595799999999999</v>
      </c>
      <c r="E12" s="106">
        <v>11.958651251999999</v>
      </c>
      <c r="F12" s="106">
        <v>312.91463686498003</v>
      </c>
      <c r="G12" s="111">
        <v>0.148836</v>
      </c>
      <c r="H12" s="106">
        <v>-1.7121999999999998E-2</v>
      </c>
      <c r="I12" s="134"/>
      <c r="J12" s="134"/>
      <c r="K12" s="134"/>
      <c r="L12" s="134"/>
      <c r="M12" s="134"/>
      <c r="N12" s="134"/>
      <c r="O12" s="134"/>
      <c r="P12" s="134"/>
      <c r="Q12" s="134"/>
    </row>
    <row r="13" spans="1:19" x14ac:dyDescent="0.2">
      <c r="A13" s="222" t="s">
        <v>17</v>
      </c>
      <c r="B13" s="106">
        <v>22.81761411414</v>
      </c>
      <c r="C13" s="106">
        <v>631.78012344385002</v>
      </c>
      <c r="D13" s="111">
        <v>0.29135100000000003</v>
      </c>
      <c r="E13" s="106">
        <v>26.165225078550002</v>
      </c>
      <c r="F13" s="106">
        <v>684.64927451832</v>
      </c>
      <c r="G13" s="111">
        <v>0.32565</v>
      </c>
      <c r="H13" s="106">
        <v>3.4298000000000002E-2</v>
      </c>
      <c r="I13" s="134"/>
      <c r="J13" s="134"/>
      <c r="K13" s="134"/>
      <c r="L13" s="134"/>
      <c r="M13" s="134"/>
      <c r="N13" s="134"/>
      <c r="O13" s="134"/>
      <c r="P13" s="134"/>
      <c r="Q13" s="134"/>
    </row>
    <row r="14" spans="1:19" x14ac:dyDescent="0.2">
      <c r="A14" s="222" t="s">
        <v>100</v>
      </c>
      <c r="B14" s="106">
        <v>0.56730140739000001</v>
      </c>
      <c r="C14" s="106">
        <v>15.70759113544</v>
      </c>
      <c r="D14" s="111">
        <v>7.2439999999999996E-3</v>
      </c>
      <c r="E14" s="106">
        <v>0.57732569450000004</v>
      </c>
      <c r="F14" s="106">
        <v>15.1065246609</v>
      </c>
      <c r="G14" s="111">
        <v>7.1850000000000004E-3</v>
      </c>
      <c r="H14" s="106">
        <v>-5.8E-5</v>
      </c>
      <c r="I14" s="134"/>
      <c r="J14" s="134"/>
      <c r="K14" s="134"/>
      <c r="L14" s="134"/>
      <c r="M14" s="134"/>
      <c r="N14" s="134"/>
      <c r="O14" s="134"/>
      <c r="P14" s="134"/>
      <c r="Q14" s="134"/>
    </row>
    <row r="15" spans="1:19" x14ac:dyDescent="0.2">
      <c r="B15" s="150"/>
      <c r="C15" s="150"/>
      <c r="D15" s="155"/>
      <c r="E15" s="150"/>
      <c r="F15" s="150"/>
      <c r="G15" s="155"/>
      <c r="H15" s="150"/>
      <c r="I15" s="134"/>
      <c r="J15" s="134"/>
      <c r="K15" s="134"/>
      <c r="L15" s="134"/>
      <c r="M15" s="134"/>
      <c r="N15" s="134"/>
      <c r="O15" s="134"/>
      <c r="P15" s="134"/>
      <c r="Q15" s="134"/>
    </row>
    <row r="16" spans="1:19" x14ac:dyDescent="0.2">
      <c r="B16" s="150"/>
      <c r="C16" s="150"/>
      <c r="D16" s="155"/>
      <c r="E16" s="150"/>
      <c r="F16" s="150"/>
      <c r="G16" s="155"/>
      <c r="H16" s="150"/>
      <c r="I16" s="134"/>
      <c r="J16" s="134"/>
      <c r="K16" s="134"/>
      <c r="L16" s="134"/>
      <c r="M16" s="134"/>
      <c r="N16" s="134"/>
      <c r="O16" s="134"/>
      <c r="P16" s="134"/>
      <c r="Q16" s="134"/>
    </row>
    <row r="17" spans="1:19" x14ac:dyDescent="0.2">
      <c r="B17" s="150"/>
      <c r="C17" s="150"/>
      <c r="D17" s="155"/>
      <c r="E17" s="150"/>
      <c r="F17" s="150"/>
      <c r="G17" s="155"/>
      <c r="H17" s="150"/>
      <c r="I17" s="134"/>
      <c r="J17" s="134"/>
      <c r="K17" s="134"/>
      <c r="L17" s="134"/>
      <c r="M17" s="134"/>
      <c r="N17" s="134"/>
      <c r="O17" s="134"/>
      <c r="P17" s="134"/>
      <c r="Q17" s="134"/>
    </row>
    <row r="18" spans="1:19" x14ac:dyDescent="0.2">
      <c r="B18" s="150"/>
      <c r="C18" s="150"/>
      <c r="D18" s="155"/>
      <c r="E18" s="150"/>
      <c r="F18" s="150"/>
      <c r="G18" s="155"/>
      <c r="H18" s="150"/>
      <c r="I18" s="134"/>
      <c r="J18" s="134"/>
      <c r="K18" s="134"/>
      <c r="L18" s="134"/>
      <c r="M18" s="134"/>
      <c r="N18" s="134"/>
      <c r="O18" s="134"/>
      <c r="P18" s="134"/>
      <c r="Q18" s="134"/>
    </row>
    <row r="19" spans="1:19" x14ac:dyDescent="0.2">
      <c r="B19" s="150"/>
      <c r="C19" s="150"/>
      <c r="D19" s="155"/>
      <c r="E19" s="150"/>
      <c r="F19" s="150"/>
      <c r="G19" s="155"/>
      <c r="H19" s="150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9" x14ac:dyDescent="0.2">
      <c r="B20" s="150"/>
      <c r="C20" s="150"/>
      <c r="D20" s="155"/>
      <c r="E20" s="150"/>
      <c r="F20" s="150"/>
      <c r="G20" s="155"/>
      <c r="H20" s="150"/>
      <c r="I20" s="134"/>
      <c r="J20" s="134"/>
      <c r="K20" s="134"/>
      <c r="L20" s="134"/>
      <c r="M20" s="134"/>
      <c r="N20" s="134"/>
      <c r="O20" s="134"/>
      <c r="P20" s="134"/>
      <c r="Q20" s="134"/>
    </row>
    <row r="21" spans="1:19" x14ac:dyDescent="0.2">
      <c r="B21" s="150"/>
      <c r="C21" s="150"/>
      <c r="D21" s="155"/>
      <c r="E21" s="150"/>
      <c r="F21" s="150"/>
      <c r="G21" s="155"/>
      <c r="H21" s="178" t="str">
        <f>VALVAL</f>
        <v>млрд. одиниць</v>
      </c>
      <c r="I21" s="134"/>
      <c r="J21" s="134"/>
      <c r="K21" s="134"/>
      <c r="L21" s="134"/>
      <c r="M21" s="134"/>
      <c r="N21" s="134"/>
      <c r="O21" s="134"/>
      <c r="P21" s="134"/>
      <c r="Q21" s="134"/>
    </row>
    <row r="22" spans="1:19" x14ac:dyDescent="0.2">
      <c r="A22" s="81"/>
      <c r="B22" s="265">
        <v>43465</v>
      </c>
      <c r="C22" s="266"/>
      <c r="D22" s="267"/>
      <c r="E22" s="265">
        <v>43646</v>
      </c>
      <c r="F22" s="266"/>
      <c r="G22" s="267"/>
      <c r="H22" s="88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</row>
    <row r="23" spans="1:19" s="153" customFormat="1" x14ac:dyDescent="0.2">
      <c r="A23" s="218"/>
      <c r="B23" s="148" t="s">
        <v>170</v>
      </c>
      <c r="C23" s="148" t="s">
        <v>173</v>
      </c>
      <c r="D23" s="129" t="s">
        <v>192</v>
      </c>
      <c r="E23" s="148" t="s">
        <v>170</v>
      </c>
      <c r="F23" s="148" t="s">
        <v>173</v>
      </c>
      <c r="G23" s="129" t="s">
        <v>192</v>
      </c>
      <c r="H23" s="148" t="s">
        <v>67</v>
      </c>
      <c r="I23" s="141"/>
      <c r="J23" s="141"/>
      <c r="K23" s="141"/>
      <c r="L23" s="141"/>
      <c r="M23" s="141"/>
      <c r="N23" s="141"/>
      <c r="O23" s="141"/>
      <c r="P23" s="141"/>
      <c r="Q23" s="141"/>
    </row>
    <row r="24" spans="1:19" s="170" customFormat="1" ht="15" x14ac:dyDescent="0.25">
      <c r="A24" s="84" t="s">
        <v>153</v>
      </c>
      <c r="B24" s="138">
        <f t="shared" ref="B24:G24" si="1">B$25+B$32</f>
        <v>78.316490487460001</v>
      </c>
      <c r="C24" s="138">
        <f t="shared" si="1"/>
        <v>2168.4476641724495</v>
      </c>
      <c r="D24" s="120">
        <f t="shared" si="1"/>
        <v>1.0000009999999999</v>
      </c>
      <c r="E24" s="138">
        <f t="shared" si="1"/>
        <v>80.347737992479992</v>
      </c>
      <c r="F24" s="138">
        <f t="shared" si="1"/>
        <v>2102.4096051445699</v>
      </c>
      <c r="G24" s="120">
        <f t="shared" si="1"/>
        <v>0.99999799999999994</v>
      </c>
      <c r="H24" s="30">
        <v>9.9999999999999995E-7</v>
      </c>
      <c r="I24" s="157"/>
      <c r="J24" s="157"/>
      <c r="K24" s="157"/>
      <c r="L24" s="157"/>
      <c r="M24" s="157"/>
      <c r="N24" s="157"/>
      <c r="O24" s="157"/>
      <c r="P24" s="157"/>
      <c r="Q24" s="157"/>
    </row>
    <row r="25" spans="1:19" s="65" customFormat="1" ht="15" x14ac:dyDescent="0.25">
      <c r="A25" s="239" t="s">
        <v>70</v>
      </c>
      <c r="B25" s="77">
        <f t="shared" ref="B25:G25" si="2">SUM(B$26:B$31)</f>
        <v>67.186989245060005</v>
      </c>
      <c r="C25" s="77">
        <f t="shared" si="2"/>
        <v>1860.2910955850798</v>
      </c>
      <c r="D25" s="183">
        <f t="shared" si="2"/>
        <v>0.85789099999999996</v>
      </c>
      <c r="E25" s="77">
        <f t="shared" si="2"/>
        <v>70.024855533359997</v>
      </c>
      <c r="F25" s="77">
        <f t="shared" si="2"/>
        <v>1832.29711937814</v>
      </c>
      <c r="G25" s="183">
        <f t="shared" si="2"/>
        <v>0.87152099999999999</v>
      </c>
      <c r="H25" s="56">
        <v>1.3632999999999999E-2</v>
      </c>
      <c r="I25" s="55"/>
      <c r="J25" s="55"/>
      <c r="K25" s="55"/>
      <c r="L25" s="55"/>
      <c r="M25" s="55"/>
      <c r="N25" s="55"/>
      <c r="O25" s="55"/>
      <c r="P25" s="55"/>
      <c r="Q25" s="55"/>
    </row>
    <row r="26" spans="1:19" s="22" customFormat="1" outlineLevel="1" x14ac:dyDescent="0.2">
      <c r="A26" s="213" t="s">
        <v>120</v>
      </c>
      <c r="B26" s="70">
        <v>32.367414444620003</v>
      </c>
      <c r="C26" s="70">
        <v>896.19751614006998</v>
      </c>
      <c r="D26" s="62">
        <v>0.41328999999999999</v>
      </c>
      <c r="E26" s="70">
        <v>30.927994671050001</v>
      </c>
      <c r="F26" s="70">
        <v>809.27372305666995</v>
      </c>
      <c r="G26" s="62">
        <v>0.38492700000000002</v>
      </c>
      <c r="H26" s="70">
        <v>-2.8362999999999999E-2</v>
      </c>
      <c r="I26" s="15"/>
      <c r="J26" s="15"/>
      <c r="K26" s="15"/>
      <c r="L26" s="15"/>
      <c r="M26" s="15"/>
      <c r="N26" s="15"/>
      <c r="O26" s="15"/>
      <c r="P26" s="15"/>
      <c r="Q26" s="15"/>
    </row>
    <row r="27" spans="1:19" outlineLevel="1" x14ac:dyDescent="0.2">
      <c r="A27" s="180" t="s">
        <v>3</v>
      </c>
      <c r="B27" s="106">
        <v>6.3560403131800003</v>
      </c>
      <c r="C27" s="106">
        <v>175.98772218635</v>
      </c>
      <c r="D27" s="111">
        <v>8.1157999999999994E-2</v>
      </c>
      <c r="E27" s="106">
        <v>7.9752406240899996</v>
      </c>
      <c r="F27" s="106">
        <v>208.68319271169</v>
      </c>
      <c r="G27" s="111">
        <v>9.9259E-2</v>
      </c>
      <c r="H27" s="106">
        <v>1.8100999999999999E-2</v>
      </c>
      <c r="I27" s="134"/>
      <c r="J27" s="134"/>
      <c r="K27" s="134"/>
      <c r="L27" s="134"/>
      <c r="M27" s="134"/>
      <c r="N27" s="134"/>
      <c r="O27" s="134"/>
      <c r="P27" s="134"/>
      <c r="Q27" s="134"/>
    </row>
    <row r="28" spans="1:19" outlineLevel="1" x14ac:dyDescent="0.2">
      <c r="A28" s="180" t="s">
        <v>163</v>
      </c>
      <c r="B28" s="106">
        <v>0.29365465454</v>
      </c>
      <c r="C28" s="106">
        <v>8.1307875999999997</v>
      </c>
      <c r="D28" s="111">
        <v>3.7499999999999999E-3</v>
      </c>
      <c r="E28" s="106">
        <v>0.30406101998000001</v>
      </c>
      <c r="F28" s="106">
        <v>7.9561767999999997</v>
      </c>
      <c r="G28" s="111">
        <v>3.784E-3</v>
      </c>
      <c r="H28" s="106">
        <v>3.4999999999999997E-5</v>
      </c>
      <c r="I28" s="134"/>
      <c r="J28" s="134"/>
      <c r="K28" s="134"/>
      <c r="L28" s="134"/>
      <c r="M28" s="134"/>
      <c r="N28" s="134"/>
      <c r="O28" s="134"/>
      <c r="P28" s="134"/>
      <c r="Q28" s="134"/>
    </row>
    <row r="29" spans="1:19" outlineLevel="1" x14ac:dyDescent="0.2">
      <c r="A29" s="180" t="s">
        <v>16</v>
      </c>
      <c r="B29" s="106">
        <v>5.1586406226300001</v>
      </c>
      <c r="C29" s="106">
        <v>142.83380344055999</v>
      </c>
      <c r="D29" s="111">
        <v>6.5868999999999997E-2</v>
      </c>
      <c r="E29" s="106">
        <v>4.4822366079</v>
      </c>
      <c r="F29" s="106">
        <v>117.28391529683999</v>
      </c>
      <c r="G29" s="111">
        <v>5.5785000000000001E-2</v>
      </c>
      <c r="H29" s="106">
        <v>-1.0083999999999999E-2</v>
      </c>
      <c r="I29" s="134"/>
      <c r="J29" s="134"/>
      <c r="K29" s="134"/>
      <c r="L29" s="134"/>
      <c r="M29" s="134"/>
      <c r="N29" s="134"/>
      <c r="O29" s="134"/>
      <c r="P29" s="134"/>
      <c r="Q29" s="134"/>
    </row>
    <row r="30" spans="1:19" outlineLevel="1" x14ac:dyDescent="0.2">
      <c r="A30" s="180" t="s">
        <v>17</v>
      </c>
      <c r="B30" s="106">
        <v>22.443937802699999</v>
      </c>
      <c r="C30" s="106">
        <v>621.43367508265999</v>
      </c>
      <c r="D30" s="111">
        <v>0.28658</v>
      </c>
      <c r="E30" s="106">
        <v>25.75799691584</v>
      </c>
      <c r="F30" s="106">
        <v>673.99358685204004</v>
      </c>
      <c r="G30" s="111">
        <v>0.320581</v>
      </c>
      <c r="H30" s="106">
        <v>3.4001999999999998E-2</v>
      </c>
      <c r="I30" s="134"/>
      <c r="J30" s="134"/>
      <c r="K30" s="134"/>
      <c r="L30" s="134"/>
      <c r="M30" s="134"/>
      <c r="N30" s="134"/>
      <c r="O30" s="134"/>
      <c r="P30" s="134"/>
      <c r="Q30" s="134"/>
    </row>
    <row r="31" spans="1:19" outlineLevel="1" x14ac:dyDescent="0.2">
      <c r="A31" s="180" t="s">
        <v>100</v>
      </c>
      <c r="B31" s="106">
        <v>0.56730140739000001</v>
      </c>
      <c r="C31" s="106">
        <v>15.70759113544</v>
      </c>
      <c r="D31" s="111">
        <v>7.2439999999999996E-3</v>
      </c>
      <c r="E31" s="106">
        <v>0.57732569450000004</v>
      </c>
      <c r="F31" s="106">
        <v>15.1065246609</v>
      </c>
      <c r="G31" s="111">
        <v>7.1850000000000004E-3</v>
      </c>
      <c r="H31" s="106">
        <v>-5.8E-5</v>
      </c>
      <c r="I31" s="134"/>
      <c r="J31" s="134"/>
      <c r="K31" s="134"/>
      <c r="L31" s="134"/>
      <c r="M31" s="134"/>
      <c r="N31" s="134"/>
      <c r="O31" s="134"/>
      <c r="P31" s="134"/>
      <c r="Q31" s="134"/>
    </row>
    <row r="32" spans="1:19" s="178" customFormat="1" ht="15" x14ac:dyDescent="0.25">
      <c r="A32" s="48" t="s">
        <v>14</v>
      </c>
      <c r="B32" s="90">
        <f t="shared" ref="B32:G32" si="3">SUM(B$33:B$36)</f>
        <v>11.1295012424</v>
      </c>
      <c r="C32" s="90">
        <f t="shared" si="3"/>
        <v>308.15656858736997</v>
      </c>
      <c r="D32" s="73">
        <f t="shared" si="3"/>
        <v>0.14210999999999999</v>
      </c>
      <c r="E32" s="90">
        <f t="shared" si="3"/>
        <v>10.322882459120001</v>
      </c>
      <c r="F32" s="90">
        <f t="shared" si="3"/>
        <v>270.11248576642998</v>
      </c>
      <c r="G32" s="73">
        <f t="shared" si="3"/>
        <v>0.12847699999999998</v>
      </c>
      <c r="H32" s="90">
        <v>-1.3632E-2</v>
      </c>
    </row>
    <row r="33" spans="1:17" outlineLevel="1" x14ac:dyDescent="0.2">
      <c r="A33" s="180" t="s">
        <v>120</v>
      </c>
      <c r="B33" s="106">
        <v>2.0535135337399999</v>
      </c>
      <c r="C33" s="106">
        <v>56.858224849769996</v>
      </c>
      <c r="D33" s="111">
        <v>2.6221000000000001E-2</v>
      </c>
      <c r="E33" s="106">
        <v>1.96909101465</v>
      </c>
      <c r="F33" s="106">
        <v>51.523987682090002</v>
      </c>
      <c r="G33" s="111">
        <v>2.4507000000000001E-2</v>
      </c>
      <c r="H33" s="106">
        <v>-1.714E-3</v>
      </c>
      <c r="I33" s="134"/>
      <c r="J33" s="134"/>
      <c r="K33" s="134"/>
      <c r="L33" s="134"/>
      <c r="M33" s="134"/>
      <c r="N33" s="134"/>
      <c r="O33" s="134"/>
      <c r="P33" s="134"/>
      <c r="Q33" s="134"/>
    </row>
    <row r="34" spans="1:17" outlineLevel="1" x14ac:dyDescent="0.2">
      <c r="A34" s="180" t="s">
        <v>3</v>
      </c>
      <c r="B34" s="106">
        <v>0.86372021667999999</v>
      </c>
      <c r="C34" s="106">
        <v>23.914913381600002</v>
      </c>
      <c r="D34" s="111">
        <v>1.1029000000000001E-2</v>
      </c>
      <c r="E34" s="106">
        <v>0.47014863765999998</v>
      </c>
      <c r="F34" s="106">
        <v>12.302088849920001</v>
      </c>
      <c r="G34" s="111">
        <v>5.8510000000000003E-3</v>
      </c>
      <c r="H34" s="106">
        <v>-5.1770000000000002E-3</v>
      </c>
      <c r="I34" s="134"/>
      <c r="J34" s="134"/>
      <c r="K34" s="134"/>
      <c r="L34" s="134"/>
      <c r="M34" s="134"/>
      <c r="N34" s="134"/>
      <c r="O34" s="134"/>
      <c r="P34" s="134"/>
      <c r="Q34" s="134"/>
    </row>
    <row r="35" spans="1:17" outlineLevel="1" x14ac:dyDescent="0.2">
      <c r="A35" s="180" t="s">
        <v>16</v>
      </c>
      <c r="B35" s="106">
        <v>7.8385911805399999</v>
      </c>
      <c r="C35" s="106">
        <v>217.03698199480999</v>
      </c>
      <c r="D35" s="111">
        <v>0.100089</v>
      </c>
      <c r="E35" s="106">
        <v>7.4764146441000001</v>
      </c>
      <c r="F35" s="106">
        <v>195.63072156813999</v>
      </c>
      <c r="G35" s="111">
        <v>9.3050999999999995E-2</v>
      </c>
      <c r="H35" s="106">
        <v>-7.038E-3</v>
      </c>
      <c r="I35" s="134"/>
      <c r="J35" s="134"/>
      <c r="K35" s="134"/>
      <c r="L35" s="134"/>
      <c r="M35" s="134"/>
      <c r="N35" s="134"/>
      <c r="O35" s="134"/>
      <c r="P35" s="134"/>
      <c r="Q35" s="134"/>
    </row>
    <row r="36" spans="1:17" outlineLevel="1" x14ac:dyDescent="0.2">
      <c r="A36" s="180" t="s">
        <v>17</v>
      </c>
      <c r="B36" s="106">
        <v>0.37367631144000002</v>
      </c>
      <c r="C36" s="106">
        <v>10.346448361189999</v>
      </c>
      <c r="D36" s="111">
        <v>4.7710000000000001E-3</v>
      </c>
      <c r="E36" s="106">
        <v>0.40722816271000001</v>
      </c>
      <c r="F36" s="106">
        <v>10.65568766628</v>
      </c>
      <c r="G36" s="111">
        <v>5.0679999999999996E-3</v>
      </c>
      <c r="H36" s="106">
        <v>2.9700000000000001E-4</v>
      </c>
      <c r="I36" s="134"/>
      <c r="J36" s="134"/>
      <c r="K36" s="134"/>
      <c r="L36" s="134"/>
      <c r="M36" s="134"/>
      <c r="N36" s="134"/>
      <c r="O36" s="134"/>
      <c r="P36" s="134"/>
      <c r="Q36" s="134"/>
    </row>
    <row r="37" spans="1:17" x14ac:dyDescent="0.2">
      <c r="B37" s="150"/>
      <c r="C37" s="150"/>
      <c r="D37" s="155"/>
      <c r="E37" s="150"/>
      <c r="F37" s="150"/>
      <c r="G37" s="155"/>
      <c r="H37" s="150"/>
      <c r="I37" s="134"/>
      <c r="J37" s="134"/>
      <c r="K37" s="134"/>
      <c r="L37" s="134"/>
      <c r="M37" s="134"/>
      <c r="N37" s="134"/>
      <c r="O37" s="134"/>
      <c r="P37" s="134"/>
      <c r="Q37" s="134"/>
    </row>
    <row r="38" spans="1:17" x14ac:dyDescent="0.2">
      <c r="B38" s="150"/>
      <c r="C38" s="150"/>
      <c r="D38" s="155"/>
      <c r="E38" s="150"/>
      <c r="F38" s="150"/>
      <c r="G38" s="155"/>
      <c r="H38" s="150"/>
      <c r="I38" s="134"/>
      <c r="J38" s="134"/>
      <c r="K38" s="134"/>
      <c r="L38" s="134"/>
      <c r="M38" s="134"/>
      <c r="N38" s="134"/>
      <c r="O38" s="134"/>
      <c r="P38" s="134"/>
      <c r="Q38" s="134"/>
    </row>
    <row r="39" spans="1:17" x14ac:dyDescent="0.2">
      <c r="B39" s="150"/>
      <c r="C39" s="150"/>
      <c r="D39" s="155"/>
      <c r="E39" s="150"/>
      <c r="F39" s="150"/>
      <c r="G39" s="155"/>
      <c r="H39" s="150"/>
      <c r="I39" s="134"/>
      <c r="J39" s="134"/>
      <c r="K39" s="134"/>
      <c r="L39" s="134"/>
      <c r="M39" s="134"/>
      <c r="N39" s="134"/>
      <c r="O39" s="134"/>
      <c r="P39" s="134"/>
      <c r="Q39" s="134"/>
    </row>
    <row r="40" spans="1:17" x14ac:dyDescent="0.2">
      <c r="B40" s="150"/>
      <c r="C40" s="150"/>
      <c r="D40" s="155"/>
      <c r="E40" s="150"/>
      <c r="F40" s="150"/>
      <c r="G40" s="155"/>
      <c r="H40" s="150"/>
      <c r="I40" s="134"/>
      <c r="J40" s="134"/>
      <c r="K40" s="134"/>
      <c r="L40" s="134"/>
      <c r="M40" s="134"/>
      <c r="N40" s="134"/>
      <c r="O40" s="134"/>
      <c r="P40" s="134"/>
      <c r="Q40" s="134"/>
    </row>
    <row r="41" spans="1:17" x14ac:dyDescent="0.2">
      <c r="B41" s="150"/>
      <c r="C41" s="150"/>
      <c r="D41" s="155"/>
      <c r="E41" s="150"/>
      <c r="F41" s="150"/>
      <c r="G41" s="155"/>
      <c r="H41" s="150"/>
      <c r="I41" s="134"/>
      <c r="J41" s="134"/>
      <c r="K41" s="134"/>
      <c r="L41" s="134"/>
      <c r="M41" s="134"/>
      <c r="N41" s="134"/>
      <c r="O41" s="134"/>
      <c r="P41" s="134"/>
      <c r="Q41" s="134"/>
    </row>
    <row r="42" spans="1:17" x14ac:dyDescent="0.2">
      <c r="B42" s="150"/>
      <c r="C42" s="150"/>
      <c r="D42" s="155"/>
      <c r="E42" s="150"/>
      <c r="F42" s="150"/>
      <c r="G42" s="155"/>
      <c r="H42" s="150"/>
      <c r="I42" s="134"/>
      <c r="J42" s="134"/>
      <c r="K42" s="134"/>
      <c r="L42" s="134"/>
      <c r="M42" s="134"/>
      <c r="N42" s="134"/>
      <c r="O42" s="134"/>
      <c r="P42" s="134"/>
      <c r="Q42" s="134"/>
    </row>
    <row r="43" spans="1:17" x14ac:dyDescent="0.2">
      <c r="B43" s="150"/>
      <c r="C43" s="150"/>
      <c r="D43" s="155"/>
      <c r="E43" s="150"/>
      <c r="F43" s="150"/>
      <c r="G43" s="155"/>
      <c r="H43" s="150"/>
      <c r="I43" s="134"/>
      <c r="J43" s="134"/>
      <c r="K43" s="134"/>
      <c r="L43" s="134"/>
      <c r="M43" s="134"/>
      <c r="N43" s="134"/>
      <c r="O43" s="134"/>
      <c r="P43" s="134"/>
      <c r="Q43" s="134"/>
    </row>
    <row r="44" spans="1:17" x14ac:dyDescent="0.2">
      <c r="B44" s="150"/>
      <c r="C44" s="150"/>
      <c r="D44" s="155"/>
      <c r="E44" s="150"/>
      <c r="F44" s="150"/>
      <c r="G44" s="155"/>
      <c r="H44" s="150"/>
      <c r="I44" s="134"/>
      <c r="J44" s="134"/>
      <c r="K44" s="134"/>
      <c r="L44" s="134"/>
      <c r="M44" s="134"/>
      <c r="N44" s="134"/>
      <c r="O44" s="134"/>
      <c r="P44" s="134"/>
      <c r="Q44" s="134"/>
    </row>
    <row r="45" spans="1:17" x14ac:dyDescent="0.2">
      <c r="B45" s="150"/>
      <c r="C45" s="150"/>
      <c r="D45" s="155"/>
      <c r="E45" s="150"/>
      <c r="F45" s="150"/>
      <c r="G45" s="155"/>
      <c r="H45" s="150"/>
      <c r="I45" s="134"/>
      <c r="J45" s="134"/>
      <c r="K45" s="134"/>
      <c r="L45" s="134"/>
      <c r="M45" s="134"/>
      <c r="N45" s="134"/>
      <c r="O45" s="134"/>
      <c r="P45" s="134"/>
      <c r="Q45" s="134"/>
    </row>
    <row r="46" spans="1:17" x14ac:dyDescent="0.2">
      <c r="B46" s="150"/>
      <c r="C46" s="150"/>
      <c r="D46" s="155"/>
      <c r="E46" s="150"/>
      <c r="F46" s="150"/>
      <c r="G46" s="155"/>
      <c r="H46" s="150"/>
      <c r="I46" s="134"/>
      <c r="J46" s="134"/>
      <c r="K46" s="134"/>
      <c r="L46" s="134"/>
      <c r="M46" s="134"/>
      <c r="N46" s="134"/>
      <c r="O46" s="134"/>
      <c r="P46" s="134"/>
      <c r="Q46" s="134"/>
    </row>
    <row r="47" spans="1:17" x14ac:dyDescent="0.2">
      <c r="B47" s="150"/>
      <c r="C47" s="150"/>
      <c r="D47" s="155"/>
      <c r="E47" s="150"/>
      <c r="F47" s="150"/>
      <c r="G47" s="155"/>
      <c r="H47" s="150"/>
      <c r="I47" s="134"/>
      <c r="J47" s="134"/>
      <c r="K47" s="134"/>
      <c r="L47" s="134"/>
      <c r="M47" s="134"/>
      <c r="N47" s="134"/>
      <c r="O47" s="134"/>
      <c r="P47" s="134"/>
      <c r="Q47" s="134"/>
    </row>
    <row r="48" spans="1:17" x14ac:dyDescent="0.2">
      <c r="B48" s="150"/>
      <c r="C48" s="150"/>
      <c r="D48" s="155"/>
      <c r="E48" s="150"/>
      <c r="F48" s="150"/>
      <c r="G48" s="155"/>
      <c r="H48" s="150"/>
      <c r="I48" s="134"/>
      <c r="J48" s="134"/>
      <c r="K48" s="134"/>
      <c r="L48" s="134"/>
      <c r="M48" s="134"/>
      <c r="N48" s="134"/>
      <c r="O48" s="134"/>
      <c r="P48" s="134"/>
      <c r="Q48" s="134"/>
    </row>
    <row r="49" spans="2:17" x14ac:dyDescent="0.2">
      <c r="B49" s="150"/>
      <c r="C49" s="150"/>
      <c r="D49" s="155"/>
      <c r="E49" s="150"/>
      <c r="F49" s="150"/>
      <c r="G49" s="155"/>
      <c r="H49" s="150"/>
      <c r="I49" s="134"/>
      <c r="J49" s="134"/>
      <c r="K49" s="134"/>
      <c r="L49" s="134"/>
      <c r="M49" s="134"/>
      <c r="N49" s="134"/>
      <c r="O49" s="134"/>
      <c r="P49" s="134"/>
      <c r="Q49" s="134"/>
    </row>
    <row r="50" spans="2:17" x14ac:dyDescent="0.2">
      <c r="B50" s="150"/>
      <c r="C50" s="150"/>
      <c r="D50" s="155"/>
      <c r="E50" s="150"/>
      <c r="F50" s="150"/>
      <c r="G50" s="155"/>
      <c r="H50" s="150"/>
      <c r="I50" s="134"/>
      <c r="J50" s="134"/>
      <c r="K50" s="134"/>
      <c r="L50" s="134"/>
      <c r="M50" s="134"/>
      <c r="N50" s="134"/>
      <c r="O50" s="134"/>
      <c r="P50" s="134"/>
      <c r="Q50" s="134"/>
    </row>
    <row r="51" spans="2:17" x14ac:dyDescent="0.2">
      <c r="B51" s="150"/>
      <c r="C51" s="150"/>
      <c r="D51" s="155"/>
      <c r="E51" s="150"/>
      <c r="F51" s="150"/>
      <c r="G51" s="155"/>
      <c r="H51" s="150"/>
      <c r="I51" s="134"/>
      <c r="J51" s="134"/>
      <c r="K51" s="134"/>
      <c r="L51" s="134"/>
      <c r="M51" s="134"/>
      <c r="N51" s="134"/>
      <c r="O51" s="134"/>
      <c r="P51" s="134"/>
      <c r="Q51" s="134"/>
    </row>
    <row r="52" spans="2:17" x14ac:dyDescent="0.2">
      <c r="B52" s="150"/>
      <c r="C52" s="150"/>
      <c r="D52" s="155"/>
      <c r="E52" s="150"/>
      <c r="F52" s="150"/>
      <c r="G52" s="155"/>
      <c r="H52" s="150"/>
      <c r="I52" s="134"/>
      <c r="J52" s="134"/>
      <c r="K52" s="134"/>
      <c r="L52" s="134"/>
      <c r="M52" s="134"/>
      <c r="N52" s="134"/>
      <c r="O52" s="134"/>
      <c r="P52" s="134"/>
      <c r="Q52" s="134"/>
    </row>
    <row r="53" spans="2:17" x14ac:dyDescent="0.2">
      <c r="B53" s="150"/>
      <c r="C53" s="150"/>
      <c r="D53" s="155"/>
      <c r="E53" s="150"/>
      <c r="F53" s="150"/>
      <c r="G53" s="155"/>
      <c r="H53" s="150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2:17" x14ac:dyDescent="0.2">
      <c r="B54" s="150"/>
      <c r="C54" s="150"/>
      <c r="D54" s="155"/>
      <c r="E54" s="150"/>
      <c r="F54" s="150"/>
      <c r="G54" s="155"/>
      <c r="H54" s="150"/>
      <c r="I54" s="134"/>
      <c r="J54" s="134"/>
      <c r="K54" s="134"/>
      <c r="L54" s="134"/>
      <c r="M54" s="134"/>
      <c r="N54" s="134"/>
      <c r="O54" s="134"/>
      <c r="P54" s="134"/>
      <c r="Q54" s="134"/>
    </row>
    <row r="55" spans="2:17" x14ac:dyDescent="0.2">
      <c r="B55" s="150"/>
      <c r="C55" s="150"/>
      <c r="D55" s="155"/>
      <c r="E55" s="150"/>
      <c r="F55" s="150"/>
      <c r="G55" s="155"/>
      <c r="H55" s="150"/>
      <c r="I55" s="134"/>
      <c r="J55" s="134"/>
      <c r="K55" s="134"/>
      <c r="L55" s="134"/>
      <c r="M55" s="134"/>
      <c r="N55" s="134"/>
      <c r="O55" s="134"/>
      <c r="P55" s="134"/>
      <c r="Q55" s="134"/>
    </row>
    <row r="56" spans="2:17" x14ac:dyDescent="0.2">
      <c r="B56" s="150"/>
      <c r="C56" s="150"/>
      <c r="D56" s="155"/>
      <c r="E56" s="150"/>
      <c r="F56" s="150"/>
      <c r="G56" s="155"/>
      <c r="H56" s="150"/>
      <c r="I56" s="134"/>
      <c r="J56" s="134"/>
      <c r="K56" s="134"/>
      <c r="L56" s="134"/>
      <c r="M56" s="134"/>
      <c r="N56" s="134"/>
      <c r="O56" s="134"/>
      <c r="P56" s="134"/>
      <c r="Q56" s="134"/>
    </row>
    <row r="57" spans="2:17" x14ac:dyDescent="0.2">
      <c r="B57" s="150"/>
      <c r="C57" s="150"/>
      <c r="D57" s="155"/>
      <c r="E57" s="150"/>
      <c r="F57" s="150"/>
      <c r="G57" s="155"/>
      <c r="H57" s="150"/>
      <c r="I57" s="134"/>
      <c r="J57" s="134"/>
      <c r="K57" s="134"/>
      <c r="L57" s="134"/>
      <c r="M57" s="134"/>
      <c r="N57" s="134"/>
      <c r="O57" s="134"/>
      <c r="P57" s="134"/>
      <c r="Q57" s="134"/>
    </row>
    <row r="58" spans="2:17" x14ac:dyDescent="0.2">
      <c r="B58" s="150"/>
      <c r="C58" s="150"/>
      <c r="D58" s="155"/>
      <c r="E58" s="150"/>
      <c r="F58" s="150"/>
      <c r="G58" s="155"/>
      <c r="H58" s="150"/>
      <c r="I58" s="134"/>
      <c r="J58" s="134"/>
      <c r="K58" s="134"/>
      <c r="L58" s="134"/>
      <c r="M58" s="134"/>
      <c r="N58" s="134"/>
      <c r="O58" s="134"/>
      <c r="P58" s="134"/>
      <c r="Q58" s="134"/>
    </row>
    <row r="59" spans="2:17" x14ac:dyDescent="0.2">
      <c r="B59" s="150"/>
      <c r="C59" s="150"/>
      <c r="D59" s="155"/>
      <c r="E59" s="150"/>
      <c r="F59" s="150"/>
      <c r="G59" s="155"/>
      <c r="H59" s="150"/>
      <c r="I59" s="134"/>
      <c r="J59" s="134"/>
      <c r="K59" s="134"/>
      <c r="L59" s="134"/>
      <c r="M59" s="134"/>
      <c r="N59" s="134"/>
      <c r="O59" s="134"/>
      <c r="P59" s="134"/>
      <c r="Q59" s="134"/>
    </row>
    <row r="60" spans="2:17" x14ac:dyDescent="0.2">
      <c r="B60" s="150"/>
      <c r="C60" s="150"/>
      <c r="D60" s="155"/>
      <c r="E60" s="150"/>
      <c r="F60" s="150"/>
      <c r="G60" s="155"/>
      <c r="H60" s="150"/>
      <c r="I60" s="134"/>
      <c r="J60" s="134"/>
      <c r="K60" s="134"/>
      <c r="L60" s="134"/>
      <c r="M60" s="134"/>
      <c r="N60" s="134"/>
      <c r="O60" s="134"/>
      <c r="P60" s="134"/>
      <c r="Q60" s="134"/>
    </row>
    <row r="61" spans="2:17" x14ac:dyDescent="0.2">
      <c r="B61" s="150"/>
      <c r="C61" s="150"/>
      <c r="D61" s="155"/>
      <c r="E61" s="150"/>
      <c r="F61" s="150"/>
      <c r="G61" s="155"/>
      <c r="H61" s="150"/>
      <c r="I61" s="134"/>
      <c r="J61" s="134"/>
      <c r="K61" s="134"/>
      <c r="L61" s="134"/>
      <c r="M61" s="134"/>
      <c r="N61" s="134"/>
      <c r="O61" s="134"/>
      <c r="P61" s="134"/>
      <c r="Q61" s="134"/>
    </row>
    <row r="62" spans="2:17" x14ac:dyDescent="0.2">
      <c r="B62" s="150"/>
      <c r="C62" s="150"/>
      <c r="D62" s="155"/>
      <c r="E62" s="150"/>
      <c r="F62" s="150"/>
      <c r="G62" s="155"/>
      <c r="H62" s="150"/>
      <c r="I62" s="134"/>
      <c r="J62" s="134"/>
      <c r="K62" s="134"/>
      <c r="L62" s="134"/>
      <c r="M62" s="134"/>
      <c r="N62" s="134"/>
      <c r="O62" s="134"/>
      <c r="P62" s="134"/>
      <c r="Q62" s="134"/>
    </row>
    <row r="63" spans="2:17" x14ac:dyDescent="0.2">
      <c r="B63" s="150"/>
      <c r="C63" s="150"/>
      <c r="D63" s="155"/>
      <c r="E63" s="150"/>
      <c r="F63" s="150"/>
      <c r="G63" s="155"/>
      <c r="H63" s="150"/>
      <c r="I63" s="134"/>
      <c r="J63" s="134"/>
      <c r="K63" s="134"/>
      <c r="L63" s="134"/>
      <c r="M63" s="134"/>
      <c r="N63" s="134"/>
      <c r="O63" s="134"/>
      <c r="P63" s="134"/>
      <c r="Q63" s="134"/>
    </row>
    <row r="64" spans="2:17" x14ac:dyDescent="0.2">
      <c r="B64" s="150"/>
      <c r="C64" s="150"/>
      <c r="D64" s="155"/>
      <c r="E64" s="150"/>
      <c r="F64" s="150"/>
      <c r="G64" s="155"/>
      <c r="H64" s="150"/>
      <c r="I64" s="134"/>
      <c r="J64" s="134"/>
      <c r="K64" s="134"/>
      <c r="L64" s="134"/>
      <c r="M64" s="134"/>
      <c r="N64" s="134"/>
      <c r="O64" s="134"/>
      <c r="P64" s="134"/>
      <c r="Q64" s="134"/>
    </row>
    <row r="65" spans="2:17" x14ac:dyDescent="0.2">
      <c r="B65" s="150"/>
      <c r="C65" s="150"/>
      <c r="D65" s="155"/>
      <c r="E65" s="150"/>
      <c r="F65" s="150"/>
      <c r="G65" s="155"/>
      <c r="H65" s="150"/>
      <c r="I65" s="134"/>
      <c r="J65" s="134"/>
      <c r="K65" s="134"/>
      <c r="L65" s="134"/>
      <c r="M65" s="134"/>
      <c r="N65" s="134"/>
      <c r="O65" s="134"/>
      <c r="P65" s="134"/>
      <c r="Q65" s="134"/>
    </row>
    <row r="66" spans="2:17" x14ac:dyDescent="0.2">
      <c r="B66" s="150"/>
      <c r="C66" s="150"/>
      <c r="D66" s="155"/>
      <c r="E66" s="150"/>
      <c r="F66" s="150"/>
      <c r="G66" s="155"/>
      <c r="H66" s="150"/>
      <c r="I66" s="134"/>
      <c r="J66" s="134"/>
      <c r="K66" s="134"/>
      <c r="L66" s="134"/>
      <c r="M66" s="134"/>
      <c r="N66" s="134"/>
      <c r="O66" s="134"/>
      <c r="P66" s="134"/>
      <c r="Q66" s="134"/>
    </row>
    <row r="67" spans="2:17" x14ac:dyDescent="0.2">
      <c r="B67" s="150"/>
      <c r="C67" s="150"/>
      <c r="D67" s="155"/>
      <c r="E67" s="150"/>
      <c r="F67" s="150"/>
      <c r="G67" s="155"/>
      <c r="H67" s="150"/>
      <c r="I67" s="134"/>
      <c r="J67" s="134"/>
      <c r="K67" s="134"/>
      <c r="L67" s="134"/>
      <c r="M67" s="134"/>
      <c r="N67" s="134"/>
      <c r="O67" s="134"/>
      <c r="P67" s="134"/>
      <c r="Q67" s="134"/>
    </row>
    <row r="68" spans="2:17" x14ac:dyDescent="0.2">
      <c r="B68" s="150"/>
      <c r="C68" s="150"/>
      <c r="D68" s="155"/>
      <c r="E68" s="150"/>
      <c r="F68" s="150"/>
      <c r="G68" s="155"/>
      <c r="H68" s="150"/>
      <c r="I68" s="134"/>
      <c r="J68" s="134"/>
      <c r="K68" s="134"/>
      <c r="L68" s="134"/>
      <c r="M68" s="134"/>
      <c r="N68" s="134"/>
      <c r="O68" s="134"/>
      <c r="P68" s="134"/>
      <c r="Q68" s="134"/>
    </row>
    <row r="69" spans="2:17" x14ac:dyDescent="0.2">
      <c r="B69" s="150"/>
      <c r="C69" s="150"/>
      <c r="D69" s="155"/>
      <c r="E69" s="150"/>
      <c r="F69" s="150"/>
      <c r="G69" s="155"/>
      <c r="H69" s="150"/>
      <c r="I69" s="134"/>
      <c r="J69" s="134"/>
      <c r="K69" s="134"/>
      <c r="L69" s="134"/>
      <c r="M69" s="134"/>
      <c r="N69" s="134"/>
      <c r="O69" s="134"/>
      <c r="P69" s="134"/>
      <c r="Q69" s="134"/>
    </row>
    <row r="70" spans="2:17" x14ac:dyDescent="0.2">
      <c r="B70" s="150"/>
      <c r="C70" s="150"/>
      <c r="D70" s="155"/>
      <c r="E70" s="150"/>
      <c r="F70" s="150"/>
      <c r="G70" s="155"/>
      <c r="H70" s="150"/>
      <c r="I70" s="134"/>
      <c r="J70" s="134"/>
      <c r="K70" s="134"/>
      <c r="L70" s="134"/>
      <c r="M70" s="134"/>
      <c r="N70" s="134"/>
      <c r="O70" s="134"/>
      <c r="P70" s="134"/>
      <c r="Q70" s="134"/>
    </row>
    <row r="71" spans="2:17" x14ac:dyDescent="0.2">
      <c r="B71" s="150"/>
      <c r="C71" s="150"/>
      <c r="D71" s="155"/>
      <c r="E71" s="150"/>
      <c r="F71" s="150"/>
      <c r="G71" s="155"/>
      <c r="H71" s="150"/>
      <c r="I71" s="134"/>
      <c r="J71" s="134"/>
      <c r="K71" s="134"/>
      <c r="L71" s="134"/>
      <c r="M71" s="134"/>
      <c r="N71" s="134"/>
      <c r="O71" s="134"/>
      <c r="P71" s="134"/>
      <c r="Q71" s="134"/>
    </row>
    <row r="72" spans="2:17" x14ac:dyDescent="0.2">
      <c r="B72" s="150"/>
      <c r="C72" s="150"/>
      <c r="D72" s="155"/>
      <c r="E72" s="150"/>
      <c r="F72" s="150"/>
      <c r="G72" s="155"/>
      <c r="H72" s="150"/>
      <c r="I72" s="134"/>
      <c r="J72" s="134"/>
      <c r="K72" s="134"/>
      <c r="L72" s="134"/>
      <c r="M72" s="134"/>
      <c r="N72" s="134"/>
      <c r="O72" s="134"/>
      <c r="P72" s="134"/>
      <c r="Q72" s="134"/>
    </row>
    <row r="73" spans="2:17" x14ac:dyDescent="0.2">
      <c r="B73" s="150"/>
      <c r="C73" s="150"/>
      <c r="D73" s="155"/>
      <c r="E73" s="150"/>
      <c r="F73" s="150"/>
      <c r="G73" s="155"/>
      <c r="H73" s="150"/>
      <c r="I73" s="134"/>
      <c r="J73" s="134"/>
      <c r="K73" s="134"/>
      <c r="L73" s="134"/>
      <c r="M73" s="134"/>
      <c r="N73" s="134"/>
      <c r="O73" s="134"/>
      <c r="P73" s="134"/>
      <c r="Q73" s="134"/>
    </row>
    <row r="74" spans="2:17" x14ac:dyDescent="0.2">
      <c r="B74" s="150"/>
      <c r="C74" s="150"/>
      <c r="D74" s="155"/>
      <c r="E74" s="150"/>
      <c r="F74" s="150"/>
      <c r="G74" s="155"/>
      <c r="H74" s="150"/>
      <c r="I74" s="134"/>
      <c r="J74" s="134"/>
      <c r="K74" s="134"/>
      <c r="L74" s="134"/>
      <c r="M74" s="134"/>
      <c r="N74" s="134"/>
      <c r="O74" s="134"/>
      <c r="P74" s="134"/>
      <c r="Q74" s="134"/>
    </row>
    <row r="75" spans="2:17" x14ac:dyDescent="0.2">
      <c r="B75" s="150"/>
      <c r="C75" s="150"/>
      <c r="D75" s="155"/>
      <c r="E75" s="150"/>
      <c r="F75" s="150"/>
      <c r="G75" s="155"/>
      <c r="H75" s="150"/>
      <c r="I75" s="134"/>
      <c r="J75" s="134"/>
      <c r="K75" s="134"/>
      <c r="L75" s="134"/>
      <c r="M75" s="134"/>
      <c r="N75" s="134"/>
      <c r="O75" s="134"/>
      <c r="P75" s="134"/>
      <c r="Q75" s="134"/>
    </row>
    <row r="76" spans="2:17" x14ac:dyDescent="0.2">
      <c r="B76" s="150"/>
      <c r="C76" s="150"/>
      <c r="D76" s="155"/>
      <c r="E76" s="150"/>
      <c r="F76" s="150"/>
      <c r="G76" s="155"/>
      <c r="H76" s="150"/>
      <c r="I76" s="134"/>
      <c r="J76" s="134"/>
      <c r="K76" s="134"/>
      <c r="L76" s="134"/>
      <c r="M76" s="134"/>
      <c r="N76" s="134"/>
      <c r="O76" s="134"/>
      <c r="P76" s="134"/>
      <c r="Q76" s="134"/>
    </row>
    <row r="77" spans="2:17" x14ac:dyDescent="0.2">
      <c r="B77" s="150"/>
      <c r="C77" s="150"/>
      <c r="D77" s="155"/>
      <c r="E77" s="150"/>
      <c r="F77" s="150"/>
      <c r="G77" s="155"/>
      <c r="H77" s="150"/>
      <c r="I77" s="134"/>
      <c r="J77" s="134"/>
      <c r="K77" s="134"/>
      <c r="L77" s="134"/>
      <c r="M77" s="134"/>
      <c r="N77" s="134"/>
      <c r="O77" s="134"/>
      <c r="P77" s="134"/>
      <c r="Q77" s="134"/>
    </row>
    <row r="78" spans="2:17" x14ac:dyDescent="0.2">
      <c r="B78" s="150"/>
      <c r="C78" s="150"/>
      <c r="D78" s="155"/>
      <c r="E78" s="150"/>
      <c r="F78" s="150"/>
      <c r="G78" s="155"/>
      <c r="H78" s="150"/>
      <c r="I78" s="134"/>
      <c r="J78" s="134"/>
      <c r="K78" s="134"/>
      <c r="L78" s="134"/>
      <c r="M78" s="134"/>
      <c r="N78" s="134"/>
      <c r="O78" s="134"/>
      <c r="P78" s="134"/>
      <c r="Q78" s="134"/>
    </row>
    <row r="79" spans="2:17" x14ac:dyDescent="0.2">
      <c r="B79" s="150"/>
      <c r="C79" s="150"/>
      <c r="D79" s="155"/>
      <c r="E79" s="150"/>
      <c r="F79" s="150"/>
      <c r="G79" s="155"/>
      <c r="H79" s="150"/>
      <c r="I79" s="134"/>
      <c r="J79" s="134"/>
      <c r="K79" s="134"/>
      <c r="L79" s="134"/>
      <c r="M79" s="134"/>
      <c r="N79" s="134"/>
      <c r="O79" s="134"/>
      <c r="P79" s="134"/>
      <c r="Q79" s="134"/>
    </row>
    <row r="80" spans="2:17" x14ac:dyDescent="0.2">
      <c r="B80" s="150"/>
      <c r="C80" s="150"/>
      <c r="D80" s="155"/>
      <c r="E80" s="150"/>
      <c r="F80" s="150"/>
      <c r="G80" s="155"/>
      <c r="H80" s="150"/>
      <c r="I80" s="134"/>
      <c r="J80" s="134"/>
      <c r="K80" s="134"/>
      <c r="L80" s="134"/>
      <c r="M80" s="134"/>
      <c r="N80" s="134"/>
      <c r="O80" s="134"/>
      <c r="P80" s="134"/>
      <c r="Q80" s="134"/>
    </row>
    <row r="81" spans="2:17" x14ac:dyDescent="0.2">
      <c r="B81" s="150"/>
      <c r="C81" s="150"/>
      <c r="D81" s="155"/>
      <c r="E81" s="150"/>
      <c r="F81" s="150"/>
      <c r="G81" s="155"/>
      <c r="H81" s="150"/>
      <c r="I81" s="134"/>
      <c r="J81" s="134"/>
      <c r="K81" s="134"/>
      <c r="L81" s="134"/>
      <c r="M81" s="134"/>
      <c r="N81" s="134"/>
      <c r="O81" s="134"/>
      <c r="P81" s="134"/>
      <c r="Q81" s="134"/>
    </row>
    <row r="82" spans="2:17" x14ac:dyDescent="0.2">
      <c r="B82" s="150"/>
      <c r="C82" s="150"/>
      <c r="D82" s="155"/>
      <c r="E82" s="150"/>
      <c r="F82" s="150"/>
      <c r="G82" s="155"/>
      <c r="H82" s="150"/>
      <c r="I82" s="134"/>
      <c r="J82" s="134"/>
      <c r="K82" s="134"/>
      <c r="L82" s="134"/>
      <c r="M82" s="134"/>
      <c r="N82" s="134"/>
      <c r="O82" s="134"/>
      <c r="P82" s="134"/>
      <c r="Q82" s="134"/>
    </row>
    <row r="83" spans="2:17" x14ac:dyDescent="0.2">
      <c r="B83" s="150"/>
      <c r="C83" s="150"/>
      <c r="D83" s="155"/>
      <c r="E83" s="150"/>
      <c r="F83" s="150"/>
      <c r="G83" s="155"/>
      <c r="H83" s="150"/>
      <c r="I83" s="134"/>
      <c r="J83" s="134"/>
      <c r="K83" s="134"/>
      <c r="L83" s="134"/>
      <c r="M83" s="134"/>
      <c r="N83" s="134"/>
      <c r="O83" s="134"/>
      <c r="P83" s="134"/>
      <c r="Q83" s="134"/>
    </row>
    <row r="84" spans="2:17" x14ac:dyDescent="0.2">
      <c r="B84" s="150"/>
      <c r="C84" s="150"/>
      <c r="D84" s="155"/>
      <c r="E84" s="150"/>
      <c r="F84" s="150"/>
      <c r="G84" s="155"/>
      <c r="H84" s="150"/>
      <c r="I84" s="134"/>
      <c r="J84" s="134"/>
      <c r="K84" s="134"/>
      <c r="L84" s="134"/>
      <c r="M84" s="134"/>
      <c r="N84" s="134"/>
      <c r="O84" s="134"/>
      <c r="P84" s="134"/>
      <c r="Q84" s="134"/>
    </row>
    <row r="85" spans="2:17" x14ac:dyDescent="0.2">
      <c r="B85" s="150"/>
      <c r="C85" s="150"/>
      <c r="D85" s="155"/>
      <c r="E85" s="150"/>
      <c r="F85" s="150"/>
      <c r="G85" s="155"/>
      <c r="H85" s="150"/>
      <c r="I85" s="134"/>
      <c r="J85" s="134"/>
      <c r="K85" s="134"/>
      <c r="L85" s="134"/>
      <c r="M85" s="134"/>
      <c r="N85" s="134"/>
      <c r="O85" s="134"/>
      <c r="P85" s="134"/>
      <c r="Q85" s="134"/>
    </row>
    <row r="86" spans="2:17" x14ac:dyDescent="0.2">
      <c r="B86" s="150"/>
      <c r="C86" s="150"/>
      <c r="D86" s="155"/>
      <c r="E86" s="150"/>
      <c r="F86" s="150"/>
      <c r="G86" s="155"/>
      <c r="H86" s="150"/>
      <c r="I86" s="134"/>
      <c r="J86" s="134"/>
      <c r="K86" s="134"/>
      <c r="L86" s="134"/>
      <c r="M86" s="134"/>
      <c r="N86" s="134"/>
      <c r="O86" s="134"/>
      <c r="P86" s="134"/>
      <c r="Q86" s="134"/>
    </row>
    <row r="87" spans="2:17" x14ac:dyDescent="0.2">
      <c r="B87" s="150"/>
      <c r="C87" s="150"/>
      <c r="D87" s="155"/>
      <c r="E87" s="150"/>
      <c r="F87" s="150"/>
      <c r="G87" s="155"/>
      <c r="H87" s="150"/>
      <c r="I87" s="134"/>
      <c r="J87" s="134"/>
      <c r="K87" s="134"/>
      <c r="L87" s="134"/>
      <c r="M87" s="134"/>
      <c r="N87" s="134"/>
      <c r="O87" s="134"/>
      <c r="P87" s="134"/>
      <c r="Q87" s="134"/>
    </row>
    <row r="88" spans="2:17" x14ac:dyDescent="0.2">
      <c r="B88" s="150"/>
      <c r="C88" s="150"/>
      <c r="D88" s="155"/>
      <c r="E88" s="150"/>
      <c r="F88" s="150"/>
      <c r="G88" s="155"/>
      <c r="H88" s="150"/>
      <c r="I88" s="134"/>
      <c r="J88" s="134"/>
      <c r="K88" s="134"/>
      <c r="L88" s="134"/>
      <c r="M88" s="134"/>
      <c r="N88" s="134"/>
      <c r="O88" s="134"/>
      <c r="P88" s="134"/>
      <c r="Q88" s="134"/>
    </row>
    <row r="89" spans="2:17" x14ac:dyDescent="0.2">
      <c r="B89" s="150"/>
      <c r="C89" s="150"/>
      <c r="D89" s="155"/>
      <c r="E89" s="150"/>
      <c r="F89" s="150"/>
      <c r="G89" s="155"/>
      <c r="H89" s="150"/>
      <c r="I89" s="134"/>
      <c r="J89" s="134"/>
      <c r="K89" s="134"/>
      <c r="L89" s="134"/>
      <c r="M89" s="134"/>
      <c r="N89" s="134"/>
      <c r="O89" s="134"/>
      <c r="P89" s="134"/>
      <c r="Q89" s="134"/>
    </row>
    <row r="90" spans="2:17" x14ac:dyDescent="0.2">
      <c r="B90" s="150"/>
      <c r="C90" s="150"/>
      <c r="D90" s="155"/>
      <c r="E90" s="150"/>
      <c r="F90" s="150"/>
      <c r="G90" s="155"/>
      <c r="H90" s="150"/>
      <c r="I90" s="134"/>
      <c r="J90" s="134"/>
      <c r="K90" s="134"/>
      <c r="L90" s="134"/>
      <c r="M90" s="134"/>
      <c r="N90" s="134"/>
      <c r="O90" s="134"/>
      <c r="P90" s="134"/>
      <c r="Q90" s="134"/>
    </row>
    <row r="91" spans="2:17" x14ac:dyDescent="0.2">
      <c r="B91" s="150"/>
      <c r="C91" s="150"/>
      <c r="D91" s="155"/>
      <c r="E91" s="150"/>
      <c r="F91" s="150"/>
      <c r="G91" s="155"/>
      <c r="H91" s="150"/>
      <c r="I91" s="134"/>
      <c r="J91" s="134"/>
      <c r="K91" s="134"/>
      <c r="L91" s="134"/>
      <c r="M91" s="134"/>
      <c r="N91" s="134"/>
      <c r="O91" s="134"/>
      <c r="P91" s="134"/>
      <c r="Q91" s="134"/>
    </row>
    <row r="92" spans="2:17" x14ac:dyDescent="0.2">
      <c r="B92" s="150"/>
      <c r="C92" s="150"/>
      <c r="D92" s="155"/>
      <c r="E92" s="150"/>
      <c r="F92" s="150"/>
      <c r="G92" s="155"/>
      <c r="H92" s="150"/>
      <c r="I92" s="134"/>
      <c r="J92" s="134"/>
      <c r="K92" s="134"/>
      <c r="L92" s="134"/>
      <c r="M92" s="134"/>
      <c r="N92" s="134"/>
      <c r="O92" s="134"/>
      <c r="P92" s="134"/>
      <c r="Q92" s="134"/>
    </row>
    <row r="93" spans="2:17" x14ac:dyDescent="0.2">
      <c r="B93" s="150"/>
      <c r="C93" s="150"/>
      <c r="D93" s="155"/>
      <c r="E93" s="150"/>
      <c r="F93" s="150"/>
      <c r="G93" s="155"/>
      <c r="H93" s="150"/>
      <c r="I93" s="134"/>
      <c r="J93" s="134"/>
      <c r="K93" s="134"/>
      <c r="L93" s="134"/>
      <c r="M93" s="134"/>
      <c r="N93" s="134"/>
      <c r="O93" s="134"/>
      <c r="P93" s="134"/>
      <c r="Q93" s="134"/>
    </row>
    <row r="94" spans="2:17" x14ac:dyDescent="0.2">
      <c r="B94" s="150"/>
      <c r="C94" s="150"/>
      <c r="D94" s="155"/>
      <c r="E94" s="150"/>
      <c r="F94" s="150"/>
      <c r="G94" s="155"/>
      <c r="H94" s="150"/>
      <c r="I94" s="134"/>
      <c r="J94" s="134"/>
      <c r="K94" s="134"/>
      <c r="L94" s="134"/>
      <c r="M94" s="134"/>
      <c r="N94" s="134"/>
      <c r="O94" s="134"/>
      <c r="P94" s="134"/>
      <c r="Q94" s="134"/>
    </row>
    <row r="95" spans="2:17" x14ac:dyDescent="0.2">
      <c r="B95" s="150"/>
      <c r="C95" s="150"/>
      <c r="D95" s="155"/>
      <c r="E95" s="150"/>
      <c r="F95" s="150"/>
      <c r="G95" s="155"/>
      <c r="H95" s="150"/>
      <c r="I95" s="134"/>
      <c r="J95" s="134"/>
      <c r="K95" s="134"/>
      <c r="L95" s="134"/>
      <c r="M95" s="134"/>
      <c r="N95" s="134"/>
      <c r="O95" s="134"/>
      <c r="P95" s="134"/>
      <c r="Q95" s="134"/>
    </row>
    <row r="96" spans="2:17" x14ac:dyDescent="0.2">
      <c r="B96" s="150"/>
      <c r="C96" s="150"/>
      <c r="D96" s="155"/>
      <c r="E96" s="150"/>
      <c r="F96" s="150"/>
      <c r="G96" s="155"/>
      <c r="H96" s="150"/>
      <c r="I96" s="134"/>
      <c r="J96" s="134"/>
      <c r="K96" s="134"/>
      <c r="L96" s="134"/>
      <c r="M96" s="134"/>
      <c r="N96" s="134"/>
      <c r="O96" s="134"/>
      <c r="P96" s="134"/>
      <c r="Q96" s="134"/>
    </row>
    <row r="97" spans="2:17" x14ac:dyDescent="0.2">
      <c r="B97" s="150"/>
      <c r="C97" s="150"/>
      <c r="D97" s="155"/>
      <c r="E97" s="150"/>
      <c r="F97" s="150"/>
      <c r="G97" s="155"/>
      <c r="H97" s="150"/>
      <c r="I97" s="134"/>
      <c r="J97" s="134"/>
      <c r="K97" s="134"/>
      <c r="L97" s="134"/>
      <c r="M97" s="134"/>
      <c r="N97" s="134"/>
      <c r="O97" s="134"/>
      <c r="P97" s="134"/>
      <c r="Q97" s="134"/>
    </row>
    <row r="98" spans="2:17" x14ac:dyDescent="0.2">
      <c r="B98" s="150"/>
      <c r="C98" s="150"/>
      <c r="D98" s="155"/>
      <c r="E98" s="150"/>
      <c r="F98" s="150"/>
      <c r="G98" s="155"/>
      <c r="H98" s="150"/>
      <c r="I98" s="134"/>
      <c r="J98" s="134"/>
      <c r="K98" s="134"/>
      <c r="L98" s="134"/>
      <c r="M98" s="134"/>
      <c r="N98" s="134"/>
      <c r="O98" s="134"/>
      <c r="P98" s="134"/>
      <c r="Q98" s="134"/>
    </row>
    <row r="99" spans="2:17" x14ac:dyDescent="0.2">
      <c r="B99" s="150"/>
      <c r="C99" s="150"/>
      <c r="D99" s="155"/>
      <c r="E99" s="150"/>
      <c r="F99" s="150"/>
      <c r="G99" s="155"/>
      <c r="H99" s="150"/>
      <c r="I99" s="134"/>
      <c r="J99" s="134"/>
      <c r="K99" s="134"/>
      <c r="L99" s="134"/>
      <c r="M99" s="134"/>
      <c r="N99" s="134"/>
      <c r="O99" s="134"/>
      <c r="P99" s="134"/>
      <c r="Q99" s="134"/>
    </row>
    <row r="100" spans="2:17" x14ac:dyDescent="0.2">
      <c r="B100" s="150"/>
      <c r="C100" s="150"/>
      <c r="D100" s="155"/>
      <c r="E100" s="150"/>
      <c r="F100" s="150"/>
      <c r="G100" s="155"/>
      <c r="H100" s="150"/>
      <c r="I100" s="134"/>
      <c r="J100" s="134"/>
      <c r="K100" s="134"/>
      <c r="L100" s="134"/>
      <c r="M100" s="134"/>
      <c r="N100" s="134"/>
      <c r="O100" s="134"/>
      <c r="P100" s="134"/>
      <c r="Q100" s="134"/>
    </row>
    <row r="101" spans="2:17" x14ac:dyDescent="0.2">
      <c r="B101" s="150"/>
      <c r="C101" s="150"/>
      <c r="D101" s="155"/>
      <c r="E101" s="150"/>
      <c r="F101" s="150"/>
      <c r="G101" s="155"/>
      <c r="H101" s="150"/>
      <c r="I101" s="134"/>
      <c r="J101" s="134"/>
      <c r="K101" s="134"/>
      <c r="L101" s="134"/>
      <c r="M101" s="134"/>
      <c r="N101" s="134"/>
      <c r="O101" s="134"/>
      <c r="P101" s="134"/>
      <c r="Q101" s="134"/>
    </row>
    <row r="102" spans="2:17" x14ac:dyDescent="0.2">
      <c r="B102" s="150"/>
      <c r="C102" s="150"/>
      <c r="D102" s="155"/>
      <c r="E102" s="150"/>
      <c r="F102" s="150"/>
      <c r="G102" s="155"/>
      <c r="H102" s="150"/>
      <c r="I102" s="134"/>
      <c r="J102" s="134"/>
      <c r="K102" s="134"/>
      <c r="L102" s="134"/>
      <c r="M102" s="134"/>
      <c r="N102" s="134"/>
      <c r="O102" s="134"/>
      <c r="P102" s="134"/>
      <c r="Q102" s="134"/>
    </row>
    <row r="103" spans="2:17" x14ac:dyDescent="0.2">
      <c r="B103" s="150"/>
      <c r="C103" s="150"/>
      <c r="D103" s="155"/>
      <c r="E103" s="150"/>
      <c r="F103" s="150"/>
      <c r="G103" s="155"/>
      <c r="H103" s="150"/>
      <c r="I103" s="134"/>
      <c r="J103" s="134"/>
      <c r="K103" s="134"/>
      <c r="L103" s="134"/>
      <c r="M103" s="134"/>
      <c r="N103" s="134"/>
      <c r="O103" s="134"/>
      <c r="P103" s="134"/>
      <c r="Q103" s="134"/>
    </row>
    <row r="104" spans="2:17" x14ac:dyDescent="0.2">
      <c r="B104" s="150"/>
      <c r="C104" s="150"/>
      <c r="D104" s="155"/>
      <c r="E104" s="150"/>
      <c r="F104" s="150"/>
      <c r="G104" s="155"/>
      <c r="H104" s="150"/>
      <c r="I104" s="134"/>
      <c r="J104" s="134"/>
      <c r="K104" s="134"/>
      <c r="L104" s="134"/>
      <c r="M104" s="134"/>
      <c r="N104" s="134"/>
      <c r="O104" s="134"/>
      <c r="P104" s="134"/>
      <c r="Q104" s="134"/>
    </row>
    <row r="105" spans="2:17" x14ac:dyDescent="0.2">
      <c r="B105" s="150"/>
      <c r="C105" s="150"/>
      <c r="D105" s="155"/>
      <c r="E105" s="150"/>
      <c r="F105" s="150"/>
      <c r="G105" s="155"/>
      <c r="H105" s="150"/>
      <c r="I105" s="134"/>
      <c r="J105" s="134"/>
      <c r="K105" s="134"/>
      <c r="L105" s="134"/>
      <c r="M105" s="134"/>
      <c r="N105" s="134"/>
      <c r="O105" s="134"/>
      <c r="P105" s="134"/>
      <c r="Q105" s="134"/>
    </row>
    <row r="106" spans="2:17" x14ac:dyDescent="0.2">
      <c r="B106" s="150"/>
      <c r="C106" s="150"/>
      <c r="D106" s="155"/>
      <c r="E106" s="150"/>
      <c r="F106" s="150"/>
      <c r="G106" s="155"/>
      <c r="H106" s="150"/>
      <c r="I106" s="134"/>
      <c r="J106" s="134"/>
      <c r="K106" s="134"/>
      <c r="L106" s="134"/>
      <c r="M106" s="134"/>
      <c r="N106" s="134"/>
      <c r="O106" s="134"/>
      <c r="P106" s="134"/>
      <c r="Q106" s="134"/>
    </row>
    <row r="107" spans="2:17" x14ac:dyDescent="0.2">
      <c r="B107" s="150"/>
      <c r="C107" s="150"/>
      <c r="D107" s="155"/>
      <c r="E107" s="150"/>
      <c r="F107" s="150"/>
      <c r="G107" s="155"/>
      <c r="H107" s="150"/>
      <c r="I107" s="134"/>
      <c r="J107" s="134"/>
      <c r="K107" s="134"/>
      <c r="L107" s="134"/>
      <c r="M107" s="134"/>
      <c r="N107" s="134"/>
      <c r="O107" s="134"/>
      <c r="P107" s="134"/>
      <c r="Q107" s="134"/>
    </row>
    <row r="108" spans="2:17" x14ac:dyDescent="0.2">
      <c r="B108" s="150"/>
      <c r="C108" s="150"/>
      <c r="D108" s="155"/>
      <c r="E108" s="150"/>
      <c r="F108" s="150"/>
      <c r="G108" s="155"/>
      <c r="H108" s="150"/>
      <c r="I108" s="134"/>
      <c r="J108" s="134"/>
      <c r="K108" s="134"/>
      <c r="L108" s="134"/>
      <c r="M108" s="134"/>
      <c r="N108" s="134"/>
      <c r="O108" s="134"/>
      <c r="P108" s="134"/>
      <c r="Q108" s="134"/>
    </row>
    <row r="109" spans="2:17" x14ac:dyDescent="0.2">
      <c r="B109" s="150"/>
      <c r="C109" s="150"/>
      <c r="D109" s="155"/>
      <c r="E109" s="150"/>
      <c r="F109" s="150"/>
      <c r="G109" s="155"/>
      <c r="H109" s="150"/>
      <c r="I109" s="134"/>
      <c r="J109" s="134"/>
      <c r="K109" s="134"/>
      <c r="L109" s="134"/>
      <c r="M109" s="134"/>
      <c r="N109" s="134"/>
      <c r="O109" s="134"/>
      <c r="P109" s="134"/>
      <c r="Q109" s="134"/>
    </row>
    <row r="110" spans="2:17" x14ac:dyDescent="0.2">
      <c r="B110" s="150"/>
      <c r="C110" s="150"/>
      <c r="D110" s="155"/>
      <c r="E110" s="150"/>
      <c r="F110" s="150"/>
      <c r="G110" s="155"/>
      <c r="H110" s="150"/>
      <c r="I110" s="134"/>
      <c r="J110" s="134"/>
      <c r="K110" s="134"/>
      <c r="L110" s="134"/>
      <c r="M110" s="134"/>
      <c r="N110" s="134"/>
      <c r="O110" s="134"/>
      <c r="P110" s="134"/>
      <c r="Q110" s="134"/>
    </row>
    <row r="111" spans="2:17" x14ac:dyDescent="0.2">
      <c r="B111" s="150"/>
      <c r="C111" s="150"/>
      <c r="D111" s="155"/>
      <c r="E111" s="150"/>
      <c r="F111" s="150"/>
      <c r="G111" s="155"/>
      <c r="H111" s="150"/>
      <c r="I111" s="134"/>
      <c r="J111" s="134"/>
      <c r="K111" s="134"/>
      <c r="L111" s="134"/>
      <c r="M111" s="134"/>
      <c r="N111" s="134"/>
      <c r="O111" s="134"/>
      <c r="P111" s="134"/>
      <c r="Q111" s="134"/>
    </row>
    <row r="112" spans="2:17" x14ac:dyDescent="0.2">
      <c r="B112" s="150"/>
      <c r="C112" s="150"/>
      <c r="D112" s="155"/>
      <c r="E112" s="150"/>
      <c r="F112" s="150"/>
      <c r="G112" s="155"/>
      <c r="H112" s="150"/>
      <c r="I112" s="134"/>
      <c r="J112" s="134"/>
      <c r="K112" s="134"/>
      <c r="L112" s="134"/>
      <c r="M112" s="134"/>
      <c r="N112" s="134"/>
      <c r="O112" s="134"/>
      <c r="P112" s="134"/>
      <c r="Q112" s="134"/>
    </row>
    <row r="113" spans="2:17" x14ac:dyDescent="0.2">
      <c r="B113" s="150"/>
      <c r="C113" s="150"/>
      <c r="D113" s="155"/>
      <c r="E113" s="150"/>
      <c r="F113" s="150"/>
      <c r="G113" s="155"/>
      <c r="H113" s="150"/>
      <c r="I113" s="134"/>
      <c r="J113" s="134"/>
      <c r="K113" s="134"/>
      <c r="L113" s="134"/>
      <c r="M113" s="134"/>
      <c r="N113" s="134"/>
      <c r="O113" s="134"/>
      <c r="P113" s="134"/>
      <c r="Q113" s="134"/>
    </row>
    <row r="114" spans="2:17" x14ac:dyDescent="0.2">
      <c r="B114" s="150"/>
      <c r="C114" s="150"/>
      <c r="D114" s="155"/>
      <c r="E114" s="150"/>
      <c r="F114" s="150"/>
      <c r="G114" s="155"/>
      <c r="H114" s="150"/>
      <c r="I114" s="134"/>
      <c r="J114" s="134"/>
      <c r="K114" s="134"/>
      <c r="L114" s="134"/>
      <c r="M114" s="134"/>
      <c r="N114" s="134"/>
      <c r="O114" s="134"/>
      <c r="P114" s="134"/>
      <c r="Q114" s="134"/>
    </row>
    <row r="115" spans="2:17" x14ac:dyDescent="0.2">
      <c r="B115" s="150"/>
      <c r="C115" s="150"/>
      <c r="D115" s="155"/>
      <c r="E115" s="150"/>
      <c r="F115" s="150"/>
      <c r="G115" s="155"/>
      <c r="H115" s="150"/>
      <c r="I115" s="134"/>
      <c r="J115" s="134"/>
      <c r="K115" s="134"/>
      <c r="L115" s="134"/>
      <c r="M115" s="134"/>
      <c r="N115" s="134"/>
      <c r="O115" s="134"/>
      <c r="P115" s="134"/>
      <c r="Q115" s="134"/>
    </row>
    <row r="116" spans="2:17" x14ac:dyDescent="0.2">
      <c r="B116" s="150"/>
      <c r="C116" s="150"/>
      <c r="D116" s="155"/>
      <c r="E116" s="150"/>
      <c r="F116" s="150"/>
      <c r="G116" s="155"/>
      <c r="H116" s="150"/>
      <c r="I116" s="134"/>
      <c r="J116" s="134"/>
      <c r="K116" s="134"/>
      <c r="L116" s="134"/>
      <c r="M116" s="134"/>
      <c r="N116" s="134"/>
      <c r="O116" s="134"/>
      <c r="P116" s="134"/>
      <c r="Q116" s="134"/>
    </row>
    <row r="117" spans="2:17" x14ac:dyDescent="0.2">
      <c r="B117" s="150"/>
      <c r="C117" s="150"/>
      <c r="D117" s="155"/>
      <c r="E117" s="150"/>
      <c r="F117" s="150"/>
      <c r="G117" s="155"/>
      <c r="H117" s="150"/>
      <c r="I117" s="134"/>
      <c r="J117" s="134"/>
      <c r="K117" s="134"/>
      <c r="L117" s="134"/>
      <c r="M117" s="134"/>
      <c r="N117" s="134"/>
      <c r="O117" s="134"/>
      <c r="P117" s="134"/>
      <c r="Q117" s="134"/>
    </row>
    <row r="118" spans="2:17" x14ac:dyDescent="0.2">
      <c r="B118" s="150"/>
      <c r="C118" s="150"/>
      <c r="D118" s="155"/>
      <c r="E118" s="150"/>
      <c r="F118" s="150"/>
      <c r="G118" s="155"/>
      <c r="H118" s="150"/>
      <c r="I118" s="134"/>
      <c r="J118" s="134"/>
      <c r="K118" s="134"/>
      <c r="L118" s="134"/>
      <c r="M118" s="134"/>
      <c r="N118" s="134"/>
      <c r="O118" s="134"/>
      <c r="P118" s="134"/>
      <c r="Q118" s="134"/>
    </row>
    <row r="119" spans="2:17" x14ac:dyDescent="0.2">
      <c r="B119" s="150"/>
      <c r="C119" s="150"/>
      <c r="D119" s="155"/>
      <c r="E119" s="150"/>
      <c r="F119" s="150"/>
      <c r="G119" s="155"/>
      <c r="H119" s="150"/>
      <c r="I119" s="134"/>
      <c r="J119" s="134"/>
      <c r="K119" s="134"/>
      <c r="L119" s="134"/>
      <c r="M119" s="134"/>
      <c r="N119" s="134"/>
      <c r="O119" s="134"/>
      <c r="P119" s="134"/>
      <c r="Q119" s="134"/>
    </row>
    <row r="120" spans="2:17" x14ac:dyDescent="0.2">
      <c r="B120" s="150"/>
      <c r="C120" s="150"/>
      <c r="D120" s="155"/>
      <c r="E120" s="150"/>
      <c r="F120" s="150"/>
      <c r="G120" s="155"/>
      <c r="H120" s="150"/>
      <c r="I120" s="134"/>
      <c r="J120" s="134"/>
      <c r="K120" s="134"/>
      <c r="L120" s="134"/>
      <c r="M120" s="134"/>
      <c r="N120" s="134"/>
      <c r="O120" s="134"/>
      <c r="P120" s="134"/>
      <c r="Q120" s="134"/>
    </row>
    <row r="121" spans="2:17" x14ac:dyDescent="0.2">
      <c r="B121" s="150"/>
      <c r="C121" s="150"/>
      <c r="D121" s="155"/>
      <c r="E121" s="150"/>
      <c r="F121" s="150"/>
      <c r="G121" s="155"/>
      <c r="H121" s="150"/>
      <c r="I121" s="134"/>
      <c r="J121" s="134"/>
      <c r="K121" s="134"/>
      <c r="L121" s="134"/>
      <c r="M121" s="134"/>
      <c r="N121" s="134"/>
      <c r="O121" s="134"/>
      <c r="P121" s="134"/>
      <c r="Q121" s="134"/>
    </row>
    <row r="122" spans="2:17" x14ac:dyDescent="0.2">
      <c r="B122" s="150"/>
      <c r="C122" s="150"/>
      <c r="D122" s="155"/>
      <c r="E122" s="150"/>
      <c r="F122" s="150"/>
      <c r="G122" s="155"/>
      <c r="H122" s="150"/>
      <c r="I122" s="134"/>
      <c r="J122" s="134"/>
      <c r="K122" s="134"/>
      <c r="L122" s="134"/>
      <c r="M122" s="134"/>
      <c r="N122" s="134"/>
      <c r="O122" s="134"/>
      <c r="P122" s="134"/>
      <c r="Q122" s="134"/>
    </row>
    <row r="123" spans="2:17" x14ac:dyDescent="0.2">
      <c r="B123" s="150"/>
      <c r="C123" s="150"/>
      <c r="D123" s="155"/>
      <c r="E123" s="150"/>
      <c r="F123" s="150"/>
      <c r="G123" s="155"/>
      <c r="H123" s="150"/>
      <c r="I123" s="134"/>
      <c r="J123" s="134"/>
      <c r="K123" s="134"/>
      <c r="L123" s="134"/>
      <c r="M123" s="134"/>
      <c r="N123" s="134"/>
      <c r="O123" s="134"/>
      <c r="P123" s="134"/>
      <c r="Q123" s="134"/>
    </row>
    <row r="124" spans="2:17" x14ac:dyDescent="0.2">
      <c r="B124" s="150"/>
      <c r="C124" s="150"/>
      <c r="D124" s="155"/>
      <c r="E124" s="150"/>
      <c r="F124" s="150"/>
      <c r="G124" s="155"/>
      <c r="H124" s="150"/>
      <c r="I124" s="134"/>
      <c r="J124" s="134"/>
      <c r="K124" s="134"/>
      <c r="L124" s="134"/>
      <c r="M124" s="134"/>
      <c r="N124" s="134"/>
      <c r="O124" s="134"/>
      <c r="P124" s="134"/>
      <c r="Q124" s="134"/>
    </row>
    <row r="125" spans="2:17" x14ac:dyDescent="0.2">
      <c r="B125" s="150"/>
      <c r="C125" s="150"/>
      <c r="D125" s="155"/>
      <c r="E125" s="150"/>
      <c r="F125" s="150"/>
      <c r="G125" s="155"/>
      <c r="H125" s="150"/>
      <c r="I125" s="134"/>
      <c r="J125" s="134"/>
      <c r="K125" s="134"/>
      <c r="L125" s="134"/>
      <c r="M125" s="134"/>
      <c r="N125" s="134"/>
      <c r="O125" s="134"/>
      <c r="P125" s="134"/>
      <c r="Q125" s="134"/>
    </row>
    <row r="126" spans="2:17" x14ac:dyDescent="0.2">
      <c r="B126" s="150"/>
      <c r="C126" s="150"/>
      <c r="D126" s="155"/>
      <c r="E126" s="150"/>
      <c r="F126" s="150"/>
      <c r="G126" s="155"/>
      <c r="H126" s="150"/>
      <c r="I126" s="134"/>
      <c r="J126" s="134"/>
      <c r="K126" s="134"/>
      <c r="L126" s="134"/>
      <c r="M126" s="134"/>
      <c r="N126" s="134"/>
      <c r="O126" s="134"/>
      <c r="P126" s="134"/>
      <c r="Q126" s="134"/>
    </row>
    <row r="127" spans="2:17" x14ac:dyDescent="0.2">
      <c r="B127" s="150"/>
      <c r="C127" s="150"/>
      <c r="D127" s="155"/>
      <c r="E127" s="150"/>
      <c r="F127" s="150"/>
      <c r="G127" s="155"/>
      <c r="H127" s="150"/>
      <c r="I127" s="134"/>
      <c r="J127" s="134"/>
      <c r="K127" s="134"/>
      <c r="L127" s="134"/>
      <c r="M127" s="134"/>
      <c r="N127" s="134"/>
      <c r="O127" s="134"/>
      <c r="P127" s="134"/>
      <c r="Q127" s="134"/>
    </row>
    <row r="128" spans="2:17" x14ac:dyDescent="0.2">
      <c r="B128" s="150"/>
      <c r="C128" s="150"/>
      <c r="D128" s="155"/>
      <c r="E128" s="150"/>
      <c r="F128" s="150"/>
      <c r="G128" s="155"/>
      <c r="H128" s="150"/>
      <c r="I128" s="134"/>
      <c r="J128" s="134"/>
      <c r="K128" s="134"/>
      <c r="L128" s="134"/>
      <c r="M128" s="134"/>
      <c r="N128" s="134"/>
      <c r="O128" s="134"/>
      <c r="P128" s="134"/>
      <c r="Q128" s="134"/>
    </row>
    <row r="129" spans="2:17" x14ac:dyDescent="0.2">
      <c r="B129" s="150"/>
      <c r="C129" s="150"/>
      <c r="D129" s="155"/>
      <c r="E129" s="150"/>
      <c r="F129" s="150"/>
      <c r="G129" s="155"/>
      <c r="H129" s="150"/>
      <c r="I129" s="134"/>
      <c r="J129" s="134"/>
      <c r="K129" s="134"/>
      <c r="L129" s="134"/>
      <c r="M129" s="134"/>
      <c r="N129" s="134"/>
      <c r="O129" s="134"/>
      <c r="P129" s="134"/>
      <c r="Q129" s="134"/>
    </row>
    <row r="130" spans="2:17" x14ac:dyDescent="0.2">
      <c r="B130" s="150"/>
      <c r="C130" s="150"/>
      <c r="D130" s="155"/>
      <c r="E130" s="150"/>
      <c r="F130" s="150"/>
      <c r="G130" s="155"/>
      <c r="H130" s="150"/>
      <c r="I130" s="134"/>
      <c r="J130" s="134"/>
      <c r="K130" s="134"/>
      <c r="L130" s="134"/>
      <c r="M130" s="134"/>
      <c r="N130" s="134"/>
      <c r="O130" s="134"/>
      <c r="P130" s="134"/>
      <c r="Q130" s="134"/>
    </row>
    <row r="131" spans="2:17" x14ac:dyDescent="0.2">
      <c r="B131" s="150"/>
      <c r="C131" s="150"/>
      <c r="D131" s="155"/>
      <c r="E131" s="150"/>
      <c r="F131" s="150"/>
      <c r="G131" s="155"/>
      <c r="H131" s="150"/>
      <c r="I131" s="134"/>
      <c r="J131" s="134"/>
      <c r="K131" s="134"/>
      <c r="L131" s="134"/>
      <c r="M131" s="134"/>
      <c r="N131" s="134"/>
      <c r="O131" s="134"/>
      <c r="P131" s="134"/>
      <c r="Q131" s="134"/>
    </row>
    <row r="132" spans="2:17" x14ac:dyDescent="0.2">
      <c r="B132" s="150"/>
      <c r="C132" s="150"/>
      <c r="D132" s="155"/>
      <c r="E132" s="150"/>
      <c r="F132" s="150"/>
      <c r="G132" s="155"/>
      <c r="H132" s="150"/>
      <c r="I132" s="134"/>
      <c r="J132" s="134"/>
      <c r="K132" s="134"/>
      <c r="L132" s="134"/>
      <c r="M132" s="134"/>
      <c r="N132" s="134"/>
      <c r="O132" s="134"/>
      <c r="P132" s="134"/>
      <c r="Q132" s="134"/>
    </row>
    <row r="133" spans="2:17" x14ac:dyDescent="0.2">
      <c r="B133" s="150"/>
      <c r="C133" s="150"/>
      <c r="D133" s="155"/>
      <c r="E133" s="150"/>
      <c r="F133" s="150"/>
      <c r="G133" s="155"/>
      <c r="H133" s="150"/>
      <c r="I133" s="134"/>
      <c r="J133" s="134"/>
      <c r="K133" s="134"/>
      <c r="L133" s="134"/>
      <c r="M133" s="134"/>
      <c r="N133" s="134"/>
      <c r="O133" s="134"/>
      <c r="P133" s="134"/>
      <c r="Q133" s="134"/>
    </row>
    <row r="134" spans="2:17" x14ac:dyDescent="0.2">
      <c r="B134" s="150"/>
      <c r="C134" s="150"/>
      <c r="D134" s="155"/>
      <c r="E134" s="150"/>
      <c r="F134" s="150"/>
      <c r="G134" s="155"/>
      <c r="H134" s="150"/>
      <c r="I134" s="134"/>
      <c r="J134" s="134"/>
      <c r="K134" s="134"/>
      <c r="L134" s="134"/>
      <c r="M134" s="134"/>
      <c r="N134" s="134"/>
      <c r="O134" s="134"/>
      <c r="P134" s="134"/>
      <c r="Q134" s="134"/>
    </row>
    <row r="135" spans="2:17" x14ac:dyDescent="0.2">
      <c r="B135" s="150"/>
      <c r="C135" s="150"/>
      <c r="D135" s="155"/>
      <c r="E135" s="150"/>
      <c r="F135" s="150"/>
      <c r="G135" s="155"/>
      <c r="H135" s="150"/>
      <c r="I135" s="134"/>
      <c r="J135" s="134"/>
      <c r="K135" s="134"/>
      <c r="L135" s="134"/>
      <c r="M135" s="134"/>
      <c r="N135" s="134"/>
      <c r="O135" s="134"/>
      <c r="P135" s="134"/>
      <c r="Q135" s="134"/>
    </row>
    <row r="136" spans="2:17" x14ac:dyDescent="0.2">
      <c r="B136" s="150"/>
      <c r="C136" s="150"/>
      <c r="D136" s="155"/>
      <c r="E136" s="150"/>
      <c r="F136" s="150"/>
      <c r="G136" s="155"/>
      <c r="H136" s="150"/>
      <c r="I136" s="134"/>
      <c r="J136" s="134"/>
      <c r="K136" s="134"/>
      <c r="L136" s="134"/>
      <c r="M136" s="134"/>
      <c r="N136" s="134"/>
      <c r="O136" s="134"/>
      <c r="P136" s="134"/>
      <c r="Q136" s="134"/>
    </row>
    <row r="137" spans="2:17" x14ac:dyDescent="0.2">
      <c r="B137" s="150"/>
      <c r="C137" s="150"/>
      <c r="D137" s="155"/>
      <c r="E137" s="150"/>
      <c r="F137" s="150"/>
      <c r="G137" s="155"/>
      <c r="H137" s="150"/>
      <c r="I137" s="134"/>
      <c r="J137" s="134"/>
      <c r="K137" s="134"/>
      <c r="L137" s="134"/>
      <c r="M137" s="134"/>
      <c r="N137" s="134"/>
      <c r="O137" s="134"/>
      <c r="P137" s="134"/>
      <c r="Q137" s="134"/>
    </row>
    <row r="138" spans="2:17" x14ac:dyDescent="0.2">
      <c r="B138" s="150"/>
      <c r="C138" s="150"/>
      <c r="D138" s="155"/>
      <c r="E138" s="150"/>
      <c r="F138" s="150"/>
      <c r="G138" s="155"/>
      <c r="H138" s="150"/>
      <c r="I138" s="134"/>
      <c r="J138" s="134"/>
      <c r="K138" s="134"/>
      <c r="L138" s="134"/>
      <c r="M138" s="134"/>
      <c r="N138" s="134"/>
      <c r="O138" s="134"/>
      <c r="P138" s="134"/>
      <c r="Q138" s="134"/>
    </row>
    <row r="139" spans="2:17" x14ac:dyDescent="0.2">
      <c r="B139" s="150"/>
      <c r="C139" s="150"/>
      <c r="D139" s="155"/>
      <c r="E139" s="150"/>
      <c r="F139" s="150"/>
      <c r="G139" s="155"/>
      <c r="H139" s="150"/>
      <c r="I139" s="134"/>
      <c r="J139" s="134"/>
      <c r="K139" s="134"/>
      <c r="L139" s="134"/>
      <c r="M139" s="134"/>
      <c r="N139" s="134"/>
      <c r="O139" s="134"/>
      <c r="P139" s="134"/>
      <c r="Q139" s="134"/>
    </row>
    <row r="140" spans="2:17" x14ac:dyDescent="0.2">
      <c r="B140" s="150"/>
      <c r="C140" s="150"/>
      <c r="D140" s="155"/>
      <c r="E140" s="150"/>
      <c r="F140" s="150"/>
      <c r="G140" s="155"/>
      <c r="H140" s="150"/>
      <c r="I140" s="134"/>
      <c r="J140" s="134"/>
      <c r="K140" s="134"/>
      <c r="L140" s="134"/>
      <c r="M140" s="134"/>
      <c r="N140" s="134"/>
      <c r="O140" s="134"/>
      <c r="P140" s="134"/>
      <c r="Q140" s="134"/>
    </row>
    <row r="141" spans="2:17" x14ac:dyDescent="0.2">
      <c r="B141" s="150"/>
      <c r="C141" s="150"/>
      <c r="D141" s="155"/>
      <c r="E141" s="150"/>
      <c r="F141" s="150"/>
      <c r="G141" s="155"/>
      <c r="H141" s="150"/>
      <c r="I141" s="134"/>
      <c r="J141" s="134"/>
      <c r="K141" s="134"/>
      <c r="L141" s="134"/>
      <c r="M141" s="134"/>
      <c r="N141" s="134"/>
      <c r="O141" s="134"/>
      <c r="P141" s="134"/>
      <c r="Q141" s="134"/>
    </row>
    <row r="142" spans="2:17" x14ac:dyDescent="0.2">
      <c r="B142" s="150"/>
      <c r="C142" s="150"/>
      <c r="D142" s="155"/>
      <c r="E142" s="150"/>
      <c r="F142" s="150"/>
      <c r="G142" s="155"/>
      <c r="H142" s="150"/>
      <c r="I142" s="134"/>
      <c r="J142" s="134"/>
      <c r="K142" s="134"/>
      <c r="L142" s="134"/>
      <c r="M142" s="134"/>
      <c r="N142" s="134"/>
      <c r="O142" s="134"/>
      <c r="P142" s="134"/>
      <c r="Q142" s="134"/>
    </row>
    <row r="143" spans="2:17" x14ac:dyDescent="0.2">
      <c r="B143" s="150"/>
      <c r="C143" s="150"/>
      <c r="D143" s="155"/>
      <c r="E143" s="150"/>
      <c r="F143" s="150"/>
      <c r="G143" s="155"/>
      <c r="H143" s="150"/>
      <c r="I143" s="134"/>
      <c r="J143" s="134"/>
      <c r="K143" s="134"/>
      <c r="L143" s="134"/>
      <c r="M143" s="134"/>
      <c r="N143" s="134"/>
      <c r="O143" s="134"/>
      <c r="P143" s="134"/>
      <c r="Q143" s="134"/>
    </row>
    <row r="144" spans="2:17" x14ac:dyDescent="0.2">
      <c r="B144" s="150"/>
      <c r="C144" s="150"/>
      <c r="D144" s="155"/>
      <c r="E144" s="150"/>
      <c r="F144" s="150"/>
      <c r="G144" s="155"/>
      <c r="H144" s="150"/>
      <c r="I144" s="134"/>
      <c r="J144" s="134"/>
      <c r="K144" s="134"/>
      <c r="L144" s="134"/>
      <c r="M144" s="134"/>
      <c r="N144" s="134"/>
      <c r="O144" s="134"/>
      <c r="P144" s="134"/>
      <c r="Q144" s="134"/>
    </row>
    <row r="145" spans="2:17" x14ac:dyDescent="0.2">
      <c r="B145" s="150"/>
      <c r="C145" s="150"/>
      <c r="D145" s="155"/>
      <c r="E145" s="150"/>
      <c r="F145" s="150"/>
      <c r="G145" s="155"/>
      <c r="H145" s="150"/>
      <c r="I145" s="134"/>
      <c r="J145" s="134"/>
      <c r="K145" s="134"/>
      <c r="L145" s="134"/>
      <c r="M145" s="134"/>
      <c r="N145" s="134"/>
      <c r="O145" s="134"/>
      <c r="P145" s="134"/>
      <c r="Q145" s="134"/>
    </row>
    <row r="146" spans="2:17" x14ac:dyDescent="0.2">
      <c r="B146" s="150"/>
      <c r="C146" s="150"/>
      <c r="D146" s="155"/>
      <c r="E146" s="150"/>
      <c r="F146" s="150"/>
      <c r="G146" s="155"/>
      <c r="H146" s="150"/>
      <c r="I146" s="134"/>
      <c r="J146" s="134"/>
      <c r="K146" s="134"/>
      <c r="L146" s="134"/>
      <c r="M146" s="134"/>
      <c r="N146" s="134"/>
      <c r="O146" s="134"/>
      <c r="P146" s="134"/>
      <c r="Q146" s="134"/>
    </row>
    <row r="147" spans="2:17" x14ac:dyDescent="0.2">
      <c r="B147" s="150"/>
      <c r="C147" s="150"/>
      <c r="D147" s="155"/>
      <c r="E147" s="150"/>
      <c r="F147" s="150"/>
      <c r="G147" s="155"/>
      <c r="H147" s="150"/>
      <c r="I147" s="134"/>
      <c r="J147" s="134"/>
      <c r="K147" s="134"/>
      <c r="L147" s="134"/>
      <c r="M147" s="134"/>
      <c r="N147" s="134"/>
      <c r="O147" s="134"/>
      <c r="P147" s="134"/>
      <c r="Q147" s="134"/>
    </row>
    <row r="148" spans="2:17" x14ac:dyDescent="0.2">
      <c r="B148" s="150"/>
      <c r="C148" s="150"/>
      <c r="D148" s="155"/>
      <c r="E148" s="150"/>
      <c r="F148" s="150"/>
      <c r="G148" s="155"/>
      <c r="H148" s="150"/>
      <c r="I148" s="134"/>
      <c r="J148" s="134"/>
      <c r="K148" s="134"/>
      <c r="L148" s="134"/>
      <c r="M148" s="134"/>
      <c r="N148" s="134"/>
      <c r="O148" s="134"/>
      <c r="P148" s="134"/>
      <c r="Q148" s="134"/>
    </row>
    <row r="149" spans="2:17" x14ac:dyDescent="0.2">
      <c r="B149" s="150"/>
      <c r="C149" s="150"/>
      <c r="D149" s="155"/>
      <c r="E149" s="150"/>
      <c r="F149" s="150"/>
      <c r="G149" s="155"/>
      <c r="H149" s="150"/>
      <c r="I149" s="134"/>
      <c r="J149" s="134"/>
      <c r="K149" s="134"/>
      <c r="L149" s="134"/>
      <c r="M149" s="134"/>
      <c r="N149" s="134"/>
      <c r="O149" s="134"/>
      <c r="P149" s="134"/>
      <c r="Q149" s="134"/>
    </row>
    <row r="150" spans="2:17" x14ac:dyDescent="0.2">
      <c r="B150" s="150"/>
      <c r="C150" s="150"/>
      <c r="D150" s="155"/>
      <c r="E150" s="150"/>
      <c r="F150" s="150"/>
      <c r="G150" s="155"/>
      <c r="H150" s="150"/>
      <c r="I150" s="134"/>
      <c r="J150" s="134"/>
      <c r="K150" s="134"/>
      <c r="L150" s="134"/>
      <c r="M150" s="134"/>
      <c r="N150" s="134"/>
      <c r="O150" s="134"/>
      <c r="P150" s="134"/>
      <c r="Q150" s="134"/>
    </row>
    <row r="151" spans="2:17" x14ac:dyDescent="0.2">
      <c r="B151" s="150"/>
      <c r="C151" s="150"/>
      <c r="D151" s="155"/>
      <c r="E151" s="150"/>
      <c r="F151" s="150"/>
      <c r="G151" s="155"/>
      <c r="H151" s="150"/>
      <c r="I151" s="134"/>
      <c r="J151" s="134"/>
      <c r="K151" s="134"/>
      <c r="L151" s="134"/>
      <c r="M151" s="134"/>
      <c r="N151" s="134"/>
      <c r="O151" s="134"/>
      <c r="P151" s="134"/>
      <c r="Q151" s="134"/>
    </row>
    <row r="152" spans="2:17" x14ac:dyDescent="0.2">
      <c r="B152" s="150"/>
      <c r="C152" s="150"/>
      <c r="D152" s="155"/>
      <c r="E152" s="150"/>
      <c r="F152" s="150"/>
      <c r="G152" s="155"/>
      <c r="H152" s="150"/>
      <c r="I152" s="134"/>
      <c r="J152" s="134"/>
      <c r="K152" s="134"/>
      <c r="L152" s="134"/>
      <c r="M152" s="134"/>
      <c r="N152" s="134"/>
      <c r="O152" s="134"/>
      <c r="P152" s="134"/>
      <c r="Q152" s="134"/>
    </row>
    <row r="153" spans="2:17" x14ac:dyDescent="0.2">
      <c r="B153" s="150"/>
      <c r="C153" s="150"/>
      <c r="D153" s="155"/>
      <c r="E153" s="150"/>
      <c r="F153" s="150"/>
      <c r="G153" s="155"/>
      <c r="H153" s="150"/>
      <c r="I153" s="134"/>
      <c r="J153" s="134"/>
      <c r="K153" s="134"/>
      <c r="L153" s="134"/>
      <c r="M153" s="134"/>
      <c r="N153" s="134"/>
      <c r="O153" s="134"/>
      <c r="P153" s="134"/>
      <c r="Q153" s="134"/>
    </row>
    <row r="154" spans="2:17" x14ac:dyDescent="0.2">
      <c r="B154" s="150"/>
      <c r="C154" s="150"/>
      <c r="D154" s="155"/>
      <c r="E154" s="150"/>
      <c r="F154" s="150"/>
      <c r="G154" s="155"/>
      <c r="H154" s="150"/>
      <c r="I154" s="134"/>
      <c r="J154" s="134"/>
      <c r="K154" s="134"/>
      <c r="L154" s="134"/>
      <c r="M154" s="134"/>
      <c r="N154" s="134"/>
      <c r="O154" s="134"/>
      <c r="P154" s="134"/>
      <c r="Q154" s="134"/>
    </row>
    <row r="155" spans="2:17" x14ac:dyDescent="0.2">
      <c r="B155" s="150"/>
      <c r="C155" s="150"/>
      <c r="D155" s="155"/>
      <c r="E155" s="150"/>
      <c r="F155" s="150"/>
      <c r="G155" s="155"/>
      <c r="H155" s="150"/>
      <c r="I155" s="134"/>
      <c r="J155" s="134"/>
      <c r="K155" s="134"/>
      <c r="L155" s="134"/>
      <c r="M155" s="134"/>
      <c r="N155" s="134"/>
      <c r="O155" s="134"/>
      <c r="P155" s="134"/>
      <c r="Q155" s="134"/>
    </row>
    <row r="156" spans="2:17" x14ac:dyDescent="0.2">
      <c r="B156" s="150"/>
      <c r="C156" s="150"/>
      <c r="D156" s="155"/>
      <c r="E156" s="150"/>
      <c r="F156" s="150"/>
      <c r="G156" s="155"/>
      <c r="H156" s="150"/>
      <c r="I156" s="134"/>
      <c r="J156" s="134"/>
      <c r="K156" s="134"/>
      <c r="L156" s="134"/>
      <c r="M156" s="134"/>
      <c r="N156" s="134"/>
      <c r="O156" s="134"/>
      <c r="P156" s="134"/>
      <c r="Q156" s="134"/>
    </row>
    <row r="157" spans="2:17" x14ac:dyDescent="0.2">
      <c r="B157" s="150"/>
      <c r="C157" s="150"/>
      <c r="D157" s="155"/>
      <c r="E157" s="150"/>
      <c r="F157" s="150"/>
      <c r="G157" s="155"/>
      <c r="H157" s="150"/>
      <c r="I157" s="134"/>
      <c r="J157" s="134"/>
      <c r="K157" s="134"/>
      <c r="L157" s="134"/>
      <c r="M157" s="134"/>
      <c r="N157" s="134"/>
      <c r="O157" s="134"/>
      <c r="P157" s="134"/>
      <c r="Q157" s="134"/>
    </row>
    <row r="158" spans="2:17" x14ac:dyDescent="0.2">
      <c r="B158" s="150"/>
      <c r="C158" s="150"/>
      <c r="D158" s="155"/>
      <c r="E158" s="150"/>
      <c r="F158" s="150"/>
      <c r="G158" s="155"/>
      <c r="H158" s="150"/>
      <c r="I158" s="134"/>
      <c r="J158" s="134"/>
      <c r="K158" s="134"/>
      <c r="L158" s="134"/>
      <c r="M158" s="134"/>
      <c r="N158" s="134"/>
      <c r="O158" s="134"/>
      <c r="P158" s="134"/>
      <c r="Q158" s="134"/>
    </row>
    <row r="159" spans="2:17" x14ac:dyDescent="0.2">
      <c r="B159" s="150"/>
      <c r="C159" s="150"/>
      <c r="D159" s="155"/>
      <c r="E159" s="150"/>
      <c r="F159" s="150"/>
      <c r="G159" s="155"/>
      <c r="H159" s="150"/>
      <c r="I159" s="134"/>
      <c r="J159" s="134"/>
      <c r="K159" s="134"/>
      <c r="L159" s="134"/>
      <c r="M159" s="134"/>
      <c r="N159" s="134"/>
      <c r="O159" s="134"/>
      <c r="P159" s="134"/>
      <c r="Q159" s="134"/>
    </row>
    <row r="160" spans="2:17" x14ac:dyDescent="0.2">
      <c r="B160" s="150"/>
      <c r="C160" s="150"/>
      <c r="D160" s="155"/>
      <c r="E160" s="150"/>
      <c r="F160" s="150"/>
      <c r="G160" s="155"/>
      <c r="H160" s="150"/>
      <c r="I160" s="134"/>
      <c r="J160" s="134"/>
      <c r="K160" s="134"/>
      <c r="L160" s="134"/>
      <c r="M160" s="134"/>
      <c r="N160" s="134"/>
      <c r="O160" s="134"/>
      <c r="P160" s="134"/>
      <c r="Q160" s="134"/>
    </row>
    <row r="161" spans="2:17" x14ac:dyDescent="0.2">
      <c r="B161" s="150"/>
      <c r="C161" s="150"/>
      <c r="D161" s="155"/>
      <c r="E161" s="150"/>
      <c r="F161" s="150"/>
      <c r="G161" s="155"/>
      <c r="H161" s="150"/>
      <c r="I161" s="134"/>
      <c r="J161" s="134"/>
      <c r="K161" s="134"/>
      <c r="L161" s="134"/>
      <c r="M161" s="134"/>
      <c r="N161" s="134"/>
      <c r="O161" s="134"/>
      <c r="P161" s="134"/>
      <c r="Q161" s="134"/>
    </row>
    <row r="162" spans="2:17" x14ac:dyDescent="0.2">
      <c r="B162" s="150"/>
      <c r="C162" s="150"/>
      <c r="D162" s="155"/>
      <c r="E162" s="150"/>
      <c r="F162" s="150"/>
      <c r="G162" s="155"/>
      <c r="H162" s="150"/>
      <c r="I162" s="134"/>
      <c r="J162" s="134"/>
      <c r="K162" s="134"/>
      <c r="L162" s="134"/>
      <c r="M162" s="134"/>
      <c r="N162" s="134"/>
      <c r="O162" s="134"/>
      <c r="P162" s="134"/>
      <c r="Q162" s="134"/>
    </row>
    <row r="163" spans="2:17" x14ac:dyDescent="0.2">
      <c r="B163" s="150"/>
      <c r="C163" s="150"/>
      <c r="D163" s="155"/>
      <c r="E163" s="150"/>
      <c r="F163" s="150"/>
      <c r="G163" s="155"/>
      <c r="H163" s="150"/>
      <c r="I163" s="134"/>
      <c r="J163" s="134"/>
      <c r="K163" s="134"/>
      <c r="L163" s="134"/>
      <c r="M163" s="134"/>
      <c r="N163" s="134"/>
      <c r="O163" s="134"/>
      <c r="P163" s="134"/>
      <c r="Q163" s="134"/>
    </row>
    <row r="164" spans="2:17" x14ac:dyDescent="0.2">
      <c r="B164" s="150"/>
      <c r="C164" s="150"/>
      <c r="D164" s="155"/>
      <c r="E164" s="150"/>
      <c r="F164" s="150"/>
      <c r="G164" s="155"/>
      <c r="H164" s="150"/>
      <c r="I164" s="134"/>
      <c r="J164" s="134"/>
      <c r="K164" s="134"/>
      <c r="L164" s="134"/>
      <c r="M164" s="134"/>
      <c r="N164" s="134"/>
      <c r="O164" s="134"/>
      <c r="P164" s="134"/>
      <c r="Q164" s="134"/>
    </row>
    <row r="165" spans="2:17" x14ac:dyDescent="0.2">
      <c r="B165" s="150"/>
      <c r="C165" s="150"/>
      <c r="D165" s="155"/>
      <c r="E165" s="150"/>
      <c r="F165" s="150"/>
      <c r="G165" s="155"/>
      <c r="H165" s="150"/>
      <c r="I165" s="134"/>
      <c r="J165" s="134"/>
      <c r="K165" s="134"/>
      <c r="L165" s="134"/>
      <c r="M165" s="134"/>
      <c r="N165" s="134"/>
      <c r="O165" s="134"/>
      <c r="P165" s="134"/>
      <c r="Q165" s="134"/>
    </row>
    <row r="166" spans="2:17" x14ac:dyDescent="0.2">
      <c r="B166" s="150"/>
      <c r="C166" s="150"/>
      <c r="D166" s="155"/>
      <c r="E166" s="150"/>
      <c r="F166" s="150"/>
      <c r="G166" s="155"/>
      <c r="H166" s="150"/>
      <c r="I166" s="134"/>
      <c r="J166" s="134"/>
      <c r="K166" s="134"/>
      <c r="L166" s="134"/>
      <c r="M166" s="134"/>
      <c r="N166" s="134"/>
      <c r="O166" s="134"/>
      <c r="P166" s="134"/>
      <c r="Q166" s="134"/>
    </row>
    <row r="167" spans="2:17" x14ac:dyDescent="0.2">
      <c r="B167" s="150"/>
      <c r="C167" s="150"/>
      <c r="D167" s="155"/>
      <c r="E167" s="150"/>
      <c r="F167" s="150"/>
      <c r="G167" s="155"/>
      <c r="H167" s="150"/>
      <c r="I167" s="134"/>
      <c r="J167" s="134"/>
      <c r="K167" s="134"/>
      <c r="L167" s="134"/>
      <c r="M167" s="134"/>
      <c r="N167" s="134"/>
      <c r="O167" s="134"/>
      <c r="P167" s="134"/>
      <c r="Q167" s="134"/>
    </row>
    <row r="168" spans="2:17" x14ac:dyDescent="0.2">
      <c r="B168" s="150"/>
      <c r="C168" s="150"/>
      <c r="D168" s="155"/>
      <c r="E168" s="150"/>
      <c r="F168" s="150"/>
      <c r="G168" s="155"/>
      <c r="H168" s="150"/>
      <c r="I168" s="134"/>
      <c r="J168" s="134"/>
      <c r="K168" s="134"/>
      <c r="L168" s="134"/>
      <c r="M168" s="134"/>
      <c r="N168" s="134"/>
      <c r="O168" s="134"/>
      <c r="P168" s="134"/>
      <c r="Q168" s="134"/>
    </row>
    <row r="169" spans="2:17" x14ac:dyDescent="0.2">
      <c r="B169" s="150"/>
      <c r="C169" s="150"/>
      <c r="D169" s="155"/>
      <c r="E169" s="150"/>
      <c r="F169" s="150"/>
      <c r="G169" s="155"/>
      <c r="H169" s="150"/>
      <c r="I169" s="134"/>
      <c r="J169" s="134"/>
      <c r="K169" s="134"/>
      <c r="L169" s="134"/>
      <c r="M169" s="134"/>
      <c r="N169" s="134"/>
      <c r="O169" s="134"/>
      <c r="P169" s="134"/>
      <c r="Q169" s="134"/>
    </row>
    <row r="170" spans="2:17" x14ac:dyDescent="0.2">
      <c r="B170" s="150"/>
      <c r="C170" s="150"/>
      <c r="D170" s="155"/>
      <c r="E170" s="150"/>
      <c r="F170" s="150"/>
      <c r="G170" s="155"/>
      <c r="H170" s="150"/>
      <c r="I170" s="134"/>
      <c r="J170" s="134"/>
      <c r="K170" s="134"/>
      <c r="L170" s="134"/>
      <c r="M170" s="134"/>
      <c r="N170" s="134"/>
      <c r="O170" s="134"/>
      <c r="P170" s="134"/>
      <c r="Q170" s="134"/>
    </row>
    <row r="171" spans="2:17" x14ac:dyDescent="0.2">
      <c r="B171" s="150"/>
      <c r="C171" s="150"/>
      <c r="D171" s="155"/>
      <c r="E171" s="150"/>
      <c r="F171" s="150"/>
      <c r="G171" s="155"/>
      <c r="H171" s="150"/>
      <c r="I171" s="134"/>
      <c r="J171" s="134"/>
      <c r="K171" s="134"/>
      <c r="L171" s="134"/>
      <c r="M171" s="134"/>
      <c r="N171" s="134"/>
      <c r="O171" s="134"/>
      <c r="P171" s="134"/>
      <c r="Q171" s="134"/>
    </row>
    <row r="172" spans="2:17" x14ac:dyDescent="0.2">
      <c r="B172" s="150"/>
      <c r="C172" s="150"/>
      <c r="D172" s="155"/>
      <c r="E172" s="150"/>
      <c r="F172" s="150"/>
      <c r="G172" s="155"/>
      <c r="H172" s="150"/>
      <c r="I172" s="134"/>
      <c r="J172" s="134"/>
      <c r="K172" s="134"/>
      <c r="L172" s="134"/>
      <c r="M172" s="134"/>
      <c r="N172" s="134"/>
      <c r="O172" s="134"/>
      <c r="P172" s="134"/>
      <c r="Q172" s="134"/>
    </row>
    <row r="173" spans="2:17" x14ac:dyDescent="0.2">
      <c r="B173" s="150"/>
      <c r="C173" s="150"/>
      <c r="D173" s="155"/>
      <c r="E173" s="150"/>
      <c r="F173" s="150"/>
      <c r="G173" s="155"/>
      <c r="H173" s="150"/>
      <c r="I173" s="134"/>
      <c r="J173" s="134"/>
      <c r="K173" s="134"/>
      <c r="L173" s="134"/>
      <c r="M173" s="134"/>
      <c r="N173" s="134"/>
      <c r="O173" s="134"/>
      <c r="P173" s="134"/>
      <c r="Q173" s="134"/>
    </row>
    <row r="174" spans="2:17" x14ac:dyDescent="0.2">
      <c r="B174" s="150"/>
      <c r="C174" s="150"/>
      <c r="D174" s="155"/>
      <c r="E174" s="150"/>
      <c r="F174" s="150"/>
      <c r="G174" s="155"/>
      <c r="H174" s="150"/>
      <c r="I174" s="134"/>
      <c r="J174" s="134"/>
      <c r="K174" s="134"/>
      <c r="L174" s="134"/>
      <c r="M174" s="134"/>
      <c r="N174" s="134"/>
      <c r="O174" s="134"/>
      <c r="P174" s="134"/>
      <c r="Q174" s="134"/>
    </row>
    <row r="175" spans="2:17" x14ac:dyDescent="0.2">
      <c r="B175" s="150"/>
      <c r="C175" s="150"/>
      <c r="D175" s="155"/>
      <c r="E175" s="150"/>
      <c r="F175" s="150"/>
      <c r="G175" s="155"/>
      <c r="H175" s="150"/>
      <c r="I175" s="134"/>
      <c r="J175" s="134"/>
      <c r="K175" s="134"/>
      <c r="L175" s="134"/>
      <c r="M175" s="134"/>
      <c r="N175" s="134"/>
      <c r="O175" s="134"/>
      <c r="P175" s="134"/>
      <c r="Q175" s="134"/>
    </row>
    <row r="176" spans="2:17" x14ac:dyDescent="0.2">
      <c r="B176" s="150"/>
      <c r="C176" s="150"/>
      <c r="D176" s="155"/>
      <c r="E176" s="150"/>
      <c r="F176" s="150"/>
      <c r="G176" s="155"/>
      <c r="H176" s="150"/>
      <c r="I176" s="134"/>
      <c r="J176" s="134"/>
      <c r="K176" s="134"/>
      <c r="L176" s="134"/>
      <c r="M176" s="134"/>
      <c r="N176" s="134"/>
      <c r="O176" s="134"/>
      <c r="P176" s="134"/>
      <c r="Q176" s="134"/>
    </row>
    <row r="177" spans="2:17" x14ac:dyDescent="0.2">
      <c r="B177" s="150"/>
      <c r="C177" s="150"/>
      <c r="D177" s="155"/>
      <c r="E177" s="150"/>
      <c r="F177" s="150"/>
      <c r="G177" s="155"/>
      <c r="H177" s="150"/>
      <c r="I177" s="134"/>
      <c r="J177" s="134"/>
      <c r="K177" s="134"/>
      <c r="L177" s="134"/>
      <c r="M177" s="134"/>
      <c r="N177" s="134"/>
      <c r="O177" s="134"/>
      <c r="P177" s="134"/>
      <c r="Q177" s="134"/>
    </row>
    <row r="178" spans="2:17" x14ac:dyDescent="0.2">
      <c r="B178" s="150"/>
      <c r="C178" s="150"/>
      <c r="D178" s="155"/>
      <c r="E178" s="150"/>
      <c r="F178" s="150"/>
      <c r="G178" s="155"/>
      <c r="H178" s="150"/>
      <c r="I178" s="134"/>
      <c r="J178" s="134"/>
      <c r="K178" s="134"/>
      <c r="L178" s="134"/>
      <c r="M178" s="134"/>
      <c r="N178" s="134"/>
      <c r="O178" s="134"/>
      <c r="P178" s="134"/>
      <c r="Q178" s="134"/>
    </row>
    <row r="179" spans="2:17" x14ac:dyDescent="0.2">
      <c r="B179" s="150"/>
      <c r="C179" s="150"/>
      <c r="D179" s="155"/>
      <c r="E179" s="150"/>
      <c r="F179" s="150"/>
      <c r="G179" s="155"/>
      <c r="H179" s="150"/>
      <c r="I179" s="134"/>
      <c r="J179" s="134"/>
      <c r="K179" s="134"/>
      <c r="L179" s="134"/>
      <c r="M179" s="134"/>
      <c r="N179" s="134"/>
      <c r="O179" s="134"/>
      <c r="P179" s="134"/>
      <c r="Q179" s="134"/>
    </row>
    <row r="180" spans="2:17" x14ac:dyDescent="0.2">
      <c r="B180" s="150"/>
      <c r="C180" s="150"/>
      <c r="D180" s="155"/>
      <c r="E180" s="150"/>
      <c r="F180" s="150"/>
      <c r="G180" s="155"/>
      <c r="H180" s="150"/>
      <c r="I180" s="134"/>
      <c r="J180" s="134"/>
      <c r="K180" s="134"/>
      <c r="L180" s="134"/>
      <c r="M180" s="134"/>
      <c r="N180" s="134"/>
      <c r="O180" s="134"/>
      <c r="P180" s="134"/>
      <c r="Q180" s="134"/>
    </row>
    <row r="181" spans="2:17" x14ac:dyDescent="0.2">
      <c r="B181" s="150"/>
      <c r="C181" s="150"/>
      <c r="D181" s="155"/>
      <c r="E181" s="150"/>
      <c r="F181" s="150"/>
      <c r="G181" s="155"/>
      <c r="H181" s="150"/>
      <c r="I181" s="134"/>
      <c r="J181" s="134"/>
      <c r="K181" s="134"/>
      <c r="L181" s="134"/>
      <c r="M181" s="134"/>
      <c r="N181" s="134"/>
      <c r="O181" s="134"/>
      <c r="P181" s="134"/>
      <c r="Q181" s="134"/>
    </row>
    <row r="182" spans="2:17" x14ac:dyDescent="0.2">
      <c r="B182" s="150"/>
      <c r="C182" s="150"/>
      <c r="D182" s="155"/>
      <c r="E182" s="150"/>
      <c r="F182" s="150"/>
      <c r="G182" s="155"/>
      <c r="H182" s="150"/>
      <c r="I182" s="134"/>
      <c r="J182" s="134"/>
      <c r="K182" s="134"/>
      <c r="L182" s="134"/>
      <c r="M182" s="134"/>
      <c r="N182" s="134"/>
      <c r="O182" s="134"/>
      <c r="P182" s="134"/>
      <c r="Q182" s="134"/>
    </row>
    <row r="183" spans="2:17" x14ac:dyDescent="0.2">
      <c r="B183" s="150"/>
      <c r="C183" s="150"/>
      <c r="D183" s="155"/>
      <c r="E183" s="150"/>
      <c r="F183" s="150"/>
      <c r="G183" s="155"/>
      <c r="H183" s="150"/>
      <c r="I183" s="134"/>
      <c r="J183" s="134"/>
      <c r="K183" s="134"/>
      <c r="L183" s="134"/>
      <c r="M183" s="134"/>
      <c r="N183" s="134"/>
      <c r="O183" s="134"/>
      <c r="P183" s="134"/>
      <c r="Q183" s="134"/>
    </row>
    <row r="184" spans="2:17" x14ac:dyDescent="0.2">
      <c r="B184" s="150"/>
      <c r="C184" s="150"/>
      <c r="D184" s="155"/>
      <c r="E184" s="150"/>
      <c r="F184" s="150"/>
      <c r="G184" s="155"/>
      <c r="H184" s="150"/>
      <c r="I184" s="134"/>
      <c r="J184" s="134"/>
      <c r="K184" s="134"/>
      <c r="L184" s="134"/>
      <c r="M184" s="134"/>
      <c r="N184" s="134"/>
      <c r="O184" s="134"/>
      <c r="P184" s="134"/>
      <c r="Q184" s="134"/>
    </row>
    <row r="185" spans="2:17" x14ac:dyDescent="0.2">
      <c r="B185" s="150"/>
      <c r="C185" s="150"/>
      <c r="D185" s="155"/>
      <c r="E185" s="150"/>
      <c r="F185" s="150"/>
      <c r="G185" s="155"/>
      <c r="H185" s="150"/>
      <c r="I185" s="134"/>
      <c r="J185" s="134"/>
      <c r="K185" s="134"/>
      <c r="L185" s="134"/>
      <c r="M185" s="134"/>
      <c r="N185" s="134"/>
      <c r="O185" s="134"/>
      <c r="P185" s="134"/>
      <c r="Q185" s="134"/>
    </row>
    <row r="186" spans="2:17" x14ac:dyDescent="0.2">
      <c r="B186" s="150"/>
      <c r="C186" s="150"/>
      <c r="D186" s="155"/>
      <c r="E186" s="150"/>
      <c r="F186" s="150"/>
      <c r="G186" s="155"/>
      <c r="H186" s="150"/>
      <c r="I186" s="134"/>
      <c r="J186" s="134"/>
      <c r="K186" s="134"/>
      <c r="L186" s="134"/>
      <c r="M186" s="134"/>
      <c r="N186" s="134"/>
      <c r="O186" s="134"/>
      <c r="P186" s="134"/>
      <c r="Q186" s="134"/>
    </row>
    <row r="187" spans="2:17" x14ac:dyDescent="0.2">
      <c r="B187" s="150"/>
      <c r="C187" s="150"/>
      <c r="D187" s="155"/>
      <c r="E187" s="150"/>
      <c r="F187" s="150"/>
      <c r="G187" s="155"/>
      <c r="H187" s="150"/>
      <c r="I187" s="134"/>
      <c r="J187" s="134"/>
      <c r="K187" s="134"/>
      <c r="L187" s="134"/>
      <c r="M187" s="134"/>
      <c r="N187" s="134"/>
      <c r="O187" s="134"/>
      <c r="P187" s="134"/>
      <c r="Q187" s="134"/>
    </row>
    <row r="188" spans="2:17" x14ac:dyDescent="0.2">
      <c r="B188" s="150"/>
      <c r="C188" s="150"/>
      <c r="D188" s="155"/>
      <c r="E188" s="150"/>
      <c r="F188" s="150"/>
      <c r="G188" s="155"/>
      <c r="H188" s="150"/>
      <c r="I188" s="134"/>
      <c r="J188" s="134"/>
      <c r="K188" s="134"/>
      <c r="L188" s="134"/>
      <c r="M188" s="134"/>
      <c r="N188" s="134"/>
      <c r="O188" s="134"/>
      <c r="P188" s="134"/>
      <c r="Q188" s="134"/>
    </row>
    <row r="189" spans="2:17" x14ac:dyDescent="0.2">
      <c r="B189" s="150"/>
      <c r="C189" s="150"/>
      <c r="D189" s="155"/>
      <c r="E189" s="150"/>
      <c r="F189" s="150"/>
      <c r="G189" s="155"/>
      <c r="H189" s="150"/>
      <c r="I189" s="134"/>
      <c r="J189" s="134"/>
      <c r="K189" s="134"/>
      <c r="L189" s="134"/>
      <c r="M189" s="134"/>
      <c r="N189" s="134"/>
      <c r="O189" s="134"/>
      <c r="P189" s="134"/>
      <c r="Q189" s="134"/>
    </row>
    <row r="190" spans="2:17" x14ac:dyDescent="0.2">
      <c r="B190" s="150"/>
      <c r="C190" s="150"/>
      <c r="D190" s="155"/>
      <c r="E190" s="150"/>
      <c r="F190" s="150"/>
      <c r="G190" s="155"/>
      <c r="H190" s="150"/>
      <c r="I190" s="134"/>
      <c r="J190" s="134"/>
      <c r="K190" s="134"/>
      <c r="L190" s="134"/>
      <c r="M190" s="134"/>
      <c r="N190" s="134"/>
      <c r="O190" s="134"/>
      <c r="P190" s="134"/>
      <c r="Q190" s="134"/>
    </row>
    <row r="191" spans="2:17" x14ac:dyDescent="0.2">
      <c r="B191" s="150"/>
      <c r="C191" s="150"/>
      <c r="D191" s="155"/>
      <c r="E191" s="150"/>
      <c r="F191" s="150"/>
      <c r="G191" s="155"/>
      <c r="H191" s="150"/>
      <c r="I191" s="134"/>
      <c r="J191" s="134"/>
      <c r="K191" s="134"/>
      <c r="L191" s="134"/>
      <c r="M191" s="134"/>
      <c r="N191" s="134"/>
      <c r="O191" s="134"/>
      <c r="P191" s="134"/>
      <c r="Q191" s="134"/>
    </row>
    <row r="192" spans="2:17" x14ac:dyDescent="0.2">
      <c r="B192" s="150"/>
      <c r="C192" s="150"/>
      <c r="D192" s="155"/>
      <c r="E192" s="150"/>
      <c r="F192" s="150"/>
      <c r="G192" s="155"/>
      <c r="H192" s="150"/>
      <c r="I192" s="134"/>
      <c r="J192" s="134"/>
      <c r="K192" s="134"/>
      <c r="L192" s="134"/>
      <c r="M192" s="134"/>
      <c r="N192" s="134"/>
      <c r="O192" s="134"/>
      <c r="P192" s="134"/>
      <c r="Q192" s="134"/>
    </row>
    <row r="193" spans="2:17" x14ac:dyDescent="0.2">
      <c r="B193" s="150"/>
      <c r="C193" s="150"/>
      <c r="D193" s="155"/>
      <c r="E193" s="150"/>
      <c r="F193" s="150"/>
      <c r="G193" s="155"/>
      <c r="H193" s="150"/>
      <c r="I193" s="134"/>
      <c r="J193" s="134"/>
      <c r="K193" s="134"/>
      <c r="L193" s="134"/>
      <c r="M193" s="134"/>
      <c r="N193" s="134"/>
      <c r="O193" s="134"/>
      <c r="P193" s="134"/>
      <c r="Q193" s="134"/>
    </row>
    <row r="194" spans="2:17" x14ac:dyDescent="0.2">
      <c r="B194" s="150"/>
      <c r="C194" s="150"/>
      <c r="D194" s="155"/>
      <c r="E194" s="150"/>
      <c r="F194" s="150"/>
      <c r="G194" s="155"/>
      <c r="H194" s="150"/>
      <c r="I194" s="134"/>
      <c r="J194" s="134"/>
      <c r="K194" s="134"/>
      <c r="L194" s="134"/>
      <c r="M194" s="134"/>
      <c r="N194" s="134"/>
      <c r="O194" s="134"/>
      <c r="P194" s="134"/>
      <c r="Q194" s="134"/>
    </row>
    <row r="195" spans="2:17" x14ac:dyDescent="0.2">
      <c r="B195" s="150"/>
      <c r="C195" s="150"/>
      <c r="D195" s="155"/>
      <c r="E195" s="150"/>
      <c r="F195" s="150"/>
      <c r="G195" s="155"/>
      <c r="H195" s="150"/>
      <c r="I195" s="134"/>
      <c r="J195" s="134"/>
      <c r="K195" s="134"/>
      <c r="L195" s="134"/>
      <c r="M195" s="134"/>
      <c r="N195" s="134"/>
      <c r="O195" s="134"/>
      <c r="P195" s="134"/>
      <c r="Q195" s="134"/>
    </row>
    <row r="196" spans="2:17" x14ac:dyDescent="0.2">
      <c r="B196" s="150"/>
      <c r="C196" s="150"/>
      <c r="D196" s="155"/>
      <c r="E196" s="150"/>
      <c r="F196" s="150"/>
      <c r="G196" s="155"/>
      <c r="H196" s="150"/>
      <c r="I196" s="134"/>
      <c r="J196" s="134"/>
      <c r="K196" s="134"/>
      <c r="L196" s="134"/>
      <c r="M196" s="134"/>
      <c r="N196" s="134"/>
      <c r="O196" s="134"/>
      <c r="P196" s="134"/>
      <c r="Q196" s="134"/>
    </row>
    <row r="197" spans="2:17" x14ac:dyDescent="0.2">
      <c r="B197" s="150"/>
      <c r="C197" s="150"/>
      <c r="D197" s="155"/>
      <c r="E197" s="150"/>
      <c r="F197" s="150"/>
      <c r="G197" s="155"/>
      <c r="H197" s="150"/>
      <c r="I197" s="134"/>
      <c r="J197" s="134"/>
      <c r="K197" s="134"/>
      <c r="L197" s="134"/>
      <c r="M197" s="134"/>
      <c r="N197" s="134"/>
      <c r="O197" s="134"/>
      <c r="P197" s="134"/>
      <c r="Q197" s="134"/>
    </row>
    <row r="198" spans="2:17" x14ac:dyDescent="0.2">
      <c r="B198" s="150"/>
      <c r="C198" s="150"/>
      <c r="D198" s="155"/>
      <c r="E198" s="150"/>
      <c r="F198" s="150"/>
      <c r="G198" s="155"/>
      <c r="H198" s="150"/>
      <c r="I198" s="134"/>
      <c r="J198" s="134"/>
      <c r="K198" s="134"/>
      <c r="L198" s="134"/>
      <c r="M198" s="134"/>
      <c r="N198" s="134"/>
      <c r="O198" s="134"/>
      <c r="P198" s="134"/>
      <c r="Q198" s="134"/>
    </row>
    <row r="199" spans="2:17" x14ac:dyDescent="0.2">
      <c r="B199" s="150"/>
      <c r="C199" s="150"/>
      <c r="D199" s="155"/>
      <c r="E199" s="150"/>
      <c r="F199" s="150"/>
      <c r="G199" s="155"/>
      <c r="H199" s="150"/>
      <c r="I199" s="134"/>
      <c r="J199" s="134"/>
      <c r="K199" s="134"/>
      <c r="L199" s="134"/>
      <c r="M199" s="134"/>
      <c r="N199" s="134"/>
      <c r="O199" s="134"/>
      <c r="P199" s="134"/>
      <c r="Q199" s="134"/>
    </row>
    <row r="200" spans="2:17" x14ac:dyDescent="0.2">
      <c r="B200" s="150"/>
      <c r="C200" s="150"/>
      <c r="D200" s="155"/>
      <c r="E200" s="150"/>
      <c r="F200" s="150"/>
      <c r="G200" s="155"/>
      <c r="H200" s="150"/>
      <c r="I200" s="134"/>
      <c r="J200" s="134"/>
      <c r="K200" s="134"/>
      <c r="L200" s="134"/>
      <c r="M200" s="134"/>
      <c r="N200" s="134"/>
      <c r="O200" s="134"/>
      <c r="P200" s="134"/>
      <c r="Q200" s="134"/>
    </row>
    <row r="201" spans="2:17" x14ac:dyDescent="0.2">
      <c r="B201" s="150"/>
      <c r="C201" s="150"/>
      <c r="D201" s="155"/>
      <c r="E201" s="150"/>
      <c r="F201" s="150"/>
      <c r="G201" s="155"/>
      <c r="H201" s="150"/>
      <c r="I201" s="134"/>
      <c r="J201" s="134"/>
      <c r="K201" s="134"/>
      <c r="L201" s="134"/>
      <c r="M201" s="134"/>
      <c r="N201" s="134"/>
      <c r="O201" s="134"/>
      <c r="P201" s="134"/>
      <c r="Q201" s="134"/>
    </row>
    <row r="202" spans="2:17" x14ac:dyDescent="0.2">
      <c r="B202" s="150"/>
      <c r="C202" s="150"/>
      <c r="D202" s="155"/>
      <c r="E202" s="150"/>
      <c r="F202" s="150"/>
      <c r="G202" s="155"/>
      <c r="H202" s="150"/>
      <c r="I202" s="134"/>
      <c r="J202" s="134"/>
      <c r="K202" s="134"/>
      <c r="L202" s="134"/>
      <c r="M202" s="134"/>
      <c r="N202" s="134"/>
      <c r="O202" s="134"/>
      <c r="P202" s="134"/>
      <c r="Q202" s="134"/>
    </row>
    <row r="203" spans="2:17" x14ac:dyDescent="0.2">
      <c r="B203" s="150"/>
      <c r="C203" s="150"/>
      <c r="D203" s="155"/>
      <c r="E203" s="150"/>
      <c r="F203" s="150"/>
      <c r="G203" s="155"/>
      <c r="H203" s="150"/>
      <c r="I203" s="134"/>
      <c r="J203" s="134"/>
      <c r="K203" s="134"/>
      <c r="L203" s="134"/>
      <c r="M203" s="134"/>
      <c r="N203" s="134"/>
      <c r="O203" s="134"/>
      <c r="P203" s="134"/>
      <c r="Q203" s="134"/>
    </row>
    <row r="204" spans="2:17" x14ac:dyDescent="0.2">
      <c r="B204" s="150"/>
      <c r="C204" s="150"/>
      <c r="D204" s="155"/>
      <c r="E204" s="150"/>
      <c r="F204" s="150"/>
      <c r="G204" s="155"/>
      <c r="H204" s="150"/>
      <c r="I204" s="134"/>
      <c r="J204" s="134"/>
      <c r="K204" s="134"/>
      <c r="L204" s="134"/>
      <c r="M204" s="134"/>
      <c r="N204" s="134"/>
      <c r="O204" s="134"/>
      <c r="P204" s="134"/>
      <c r="Q204" s="134"/>
    </row>
    <row r="205" spans="2:17" x14ac:dyDescent="0.2">
      <c r="B205" s="150"/>
      <c r="C205" s="150"/>
      <c r="D205" s="155"/>
      <c r="E205" s="150"/>
      <c r="F205" s="150"/>
      <c r="G205" s="155"/>
      <c r="H205" s="150"/>
      <c r="I205" s="134"/>
      <c r="J205" s="134"/>
      <c r="K205" s="134"/>
      <c r="L205" s="134"/>
      <c r="M205" s="134"/>
      <c r="N205" s="134"/>
      <c r="O205" s="134"/>
      <c r="P205" s="134"/>
      <c r="Q205" s="134"/>
    </row>
    <row r="206" spans="2:17" x14ac:dyDescent="0.2">
      <c r="B206" s="150"/>
      <c r="C206" s="150"/>
      <c r="D206" s="155"/>
      <c r="E206" s="150"/>
      <c r="F206" s="150"/>
      <c r="G206" s="155"/>
      <c r="H206" s="150"/>
      <c r="I206" s="134"/>
      <c r="J206" s="134"/>
      <c r="K206" s="134"/>
      <c r="L206" s="134"/>
      <c r="M206" s="134"/>
      <c r="N206" s="134"/>
      <c r="O206" s="134"/>
      <c r="P206" s="134"/>
      <c r="Q206" s="134"/>
    </row>
    <row r="207" spans="2:17" x14ac:dyDescent="0.2">
      <c r="B207" s="150"/>
      <c r="C207" s="150"/>
      <c r="D207" s="155"/>
      <c r="E207" s="150"/>
      <c r="F207" s="150"/>
      <c r="G207" s="155"/>
      <c r="H207" s="150"/>
      <c r="I207" s="134"/>
      <c r="J207" s="134"/>
      <c r="K207" s="134"/>
      <c r="L207" s="134"/>
      <c r="M207" s="134"/>
      <c r="N207" s="134"/>
      <c r="O207" s="134"/>
      <c r="P207" s="134"/>
      <c r="Q207" s="134"/>
    </row>
    <row r="208" spans="2:17" x14ac:dyDescent="0.2">
      <c r="B208" s="150"/>
      <c r="C208" s="150"/>
      <c r="D208" s="155"/>
      <c r="E208" s="150"/>
      <c r="F208" s="150"/>
      <c r="G208" s="155"/>
      <c r="H208" s="150"/>
      <c r="I208" s="134"/>
      <c r="J208" s="134"/>
      <c r="K208" s="134"/>
      <c r="L208" s="134"/>
      <c r="M208" s="134"/>
      <c r="N208" s="134"/>
      <c r="O208" s="134"/>
      <c r="P208" s="134"/>
      <c r="Q208" s="134"/>
    </row>
    <row r="209" spans="2:17" x14ac:dyDescent="0.2">
      <c r="B209" s="150"/>
      <c r="C209" s="150"/>
      <c r="D209" s="155"/>
      <c r="E209" s="150"/>
      <c r="F209" s="150"/>
      <c r="G209" s="155"/>
      <c r="H209" s="150"/>
      <c r="I209" s="134"/>
      <c r="J209" s="134"/>
      <c r="K209" s="134"/>
      <c r="L209" s="134"/>
      <c r="M209" s="134"/>
      <c r="N209" s="134"/>
      <c r="O209" s="134"/>
      <c r="P209" s="134"/>
      <c r="Q209" s="134"/>
    </row>
    <row r="210" spans="2:17" x14ac:dyDescent="0.2">
      <c r="B210" s="150"/>
      <c r="C210" s="150"/>
      <c r="D210" s="155"/>
      <c r="E210" s="150"/>
      <c r="F210" s="150"/>
      <c r="G210" s="155"/>
      <c r="H210" s="150"/>
      <c r="I210" s="134"/>
      <c r="J210" s="134"/>
      <c r="K210" s="134"/>
      <c r="L210" s="134"/>
      <c r="M210" s="134"/>
      <c r="N210" s="134"/>
      <c r="O210" s="134"/>
      <c r="P210" s="134"/>
      <c r="Q210" s="134"/>
    </row>
    <row r="211" spans="2:17" x14ac:dyDescent="0.2">
      <c r="B211" s="150"/>
      <c r="C211" s="150"/>
      <c r="D211" s="155"/>
      <c r="E211" s="150"/>
      <c r="F211" s="150"/>
      <c r="G211" s="155"/>
      <c r="H211" s="150"/>
      <c r="I211" s="134"/>
      <c r="J211" s="134"/>
      <c r="K211" s="134"/>
      <c r="L211" s="134"/>
      <c r="M211" s="134"/>
      <c r="N211" s="134"/>
      <c r="O211" s="134"/>
      <c r="P211" s="134"/>
      <c r="Q211" s="134"/>
    </row>
    <row r="212" spans="2:17" x14ac:dyDescent="0.2">
      <c r="B212" s="150"/>
      <c r="C212" s="150"/>
      <c r="D212" s="155"/>
      <c r="E212" s="150"/>
      <c r="F212" s="150"/>
      <c r="G212" s="155"/>
      <c r="H212" s="150"/>
      <c r="I212" s="134"/>
      <c r="J212" s="134"/>
      <c r="K212" s="134"/>
      <c r="L212" s="134"/>
      <c r="M212" s="134"/>
      <c r="N212" s="134"/>
      <c r="O212" s="134"/>
      <c r="P212" s="134"/>
      <c r="Q212" s="134"/>
    </row>
    <row r="213" spans="2:17" x14ac:dyDescent="0.2">
      <c r="B213" s="150"/>
      <c r="C213" s="150"/>
      <c r="D213" s="155"/>
      <c r="E213" s="150"/>
      <c r="F213" s="150"/>
      <c r="G213" s="155"/>
      <c r="H213" s="150"/>
      <c r="I213" s="134"/>
      <c r="J213" s="134"/>
      <c r="K213" s="134"/>
      <c r="L213" s="134"/>
      <c r="M213" s="134"/>
      <c r="N213" s="134"/>
      <c r="O213" s="134"/>
      <c r="P213" s="134"/>
      <c r="Q213" s="134"/>
    </row>
    <row r="214" spans="2:17" x14ac:dyDescent="0.2">
      <c r="B214" s="150"/>
      <c r="C214" s="150"/>
      <c r="D214" s="155"/>
      <c r="E214" s="150"/>
      <c r="F214" s="150"/>
      <c r="G214" s="155"/>
      <c r="H214" s="150"/>
      <c r="I214" s="134"/>
      <c r="J214" s="134"/>
      <c r="K214" s="134"/>
      <c r="L214" s="134"/>
      <c r="M214" s="134"/>
      <c r="N214" s="134"/>
      <c r="O214" s="134"/>
      <c r="P214" s="134"/>
      <c r="Q214" s="134"/>
    </row>
    <row r="215" spans="2:17" x14ac:dyDescent="0.2">
      <c r="B215" s="150"/>
      <c r="C215" s="150"/>
      <c r="D215" s="155"/>
      <c r="E215" s="150"/>
      <c r="F215" s="150"/>
      <c r="G215" s="155"/>
      <c r="H215" s="150"/>
      <c r="I215" s="134"/>
      <c r="J215" s="134"/>
      <c r="K215" s="134"/>
      <c r="L215" s="134"/>
      <c r="M215" s="134"/>
      <c r="N215" s="134"/>
      <c r="O215" s="134"/>
      <c r="P215" s="134"/>
      <c r="Q215" s="134"/>
    </row>
    <row r="216" spans="2:17" x14ac:dyDescent="0.2">
      <c r="B216" s="150"/>
      <c r="C216" s="150"/>
      <c r="D216" s="155"/>
      <c r="E216" s="150"/>
      <c r="F216" s="150"/>
      <c r="G216" s="155"/>
      <c r="H216" s="150"/>
      <c r="I216" s="134"/>
      <c r="J216" s="134"/>
      <c r="K216" s="134"/>
      <c r="L216" s="134"/>
      <c r="M216" s="134"/>
      <c r="N216" s="134"/>
      <c r="O216" s="134"/>
      <c r="P216" s="134"/>
      <c r="Q216" s="134"/>
    </row>
    <row r="217" spans="2:17" x14ac:dyDescent="0.2">
      <c r="B217" s="150"/>
      <c r="C217" s="150"/>
      <c r="D217" s="155"/>
      <c r="E217" s="150"/>
      <c r="F217" s="150"/>
      <c r="G217" s="155"/>
      <c r="H217" s="150"/>
      <c r="I217" s="134"/>
      <c r="J217" s="134"/>
      <c r="K217" s="134"/>
      <c r="L217" s="134"/>
      <c r="M217" s="134"/>
      <c r="N217" s="134"/>
      <c r="O217" s="134"/>
      <c r="P217" s="134"/>
      <c r="Q217" s="134"/>
    </row>
    <row r="218" spans="2:17" x14ac:dyDescent="0.2">
      <c r="B218" s="150"/>
      <c r="C218" s="150"/>
      <c r="D218" s="155"/>
      <c r="E218" s="150"/>
      <c r="F218" s="150"/>
      <c r="G218" s="155"/>
      <c r="H218" s="150"/>
      <c r="I218" s="134"/>
      <c r="J218" s="134"/>
      <c r="K218" s="134"/>
      <c r="L218" s="134"/>
      <c r="M218" s="134"/>
      <c r="N218" s="134"/>
      <c r="O218" s="134"/>
      <c r="P218" s="134"/>
      <c r="Q218" s="134"/>
    </row>
    <row r="219" spans="2:17" x14ac:dyDescent="0.2">
      <c r="B219" s="150"/>
      <c r="C219" s="150"/>
      <c r="D219" s="155"/>
      <c r="E219" s="150"/>
      <c r="F219" s="150"/>
      <c r="G219" s="155"/>
      <c r="H219" s="150"/>
      <c r="I219" s="134"/>
      <c r="J219" s="134"/>
      <c r="K219" s="134"/>
      <c r="L219" s="134"/>
      <c r="M219" s="134"/>
      <c r="N219" s="134"/>
      <c r="O219" s="134"/>
      <c r="P219" s="134"/>
      <c r="Q219" s="134"/>
    </row>
    <row r="220" spans="2:17" x14ac:dyDescent="0.2">
      <c r="B220" s="150"/>
      <c r="C220" s="150"/>
      <c r="D220" s="155"/>
      <c r="E220" s="150"/>
      <c r="F220" s="150"/>
      <c r="G220" s="155"/>
      <c r="H220" s="150"/>
      <c r="I220" s="134"/>
      <c r="J220" s="134"/>
      <c r="K220" s="134"/>
      <c r="L220" s="134"/>
      <c r="M220" s="134"/>
      <c r="N220" s="134"/>
      <c r="O220" s="134"/>
      <c r="P220" s="134"/>
      <c r="Q220" s="134"/>
    </row>
    <row r="221" spans="2:17" x14ac:dyDescent="0.2">
      <c r="B221" s="150"/>
      <c r="C221" s="150"/>
      <c r="D221" s="155"/>
      <c r="E221" s="150"/>
      <c r="F221" s="150"/>
      <c r="G221" s="155"/>
      <c r="H221" s="150"/>
      <c r="I221" s="134"/>
      <c r="J221" s="134"/>
      <c r="K221" s="134"/>
      <c r="L221" s="134"/>
      <c r="M221" s="134"/>
      <c r="N221" s="134"/>
      <c r="O221" s="134"/>
      <c r="P221" s="134"/>
      <c r="Q221" s="134"/>
    </row>
    <row r="222" spans="2:17" x14ac:dyDescent="0.2">
      <c r="B222" s="150"/>
      <c r="C222" s="150"/>
      <c r="D222" s="155"/>
      <c r="E222" s="150"/>
      <c r="F222" s="150"/>
      <c r="G222" s="155"/>
      <c r="H222" s="150"/>
      <c r="I222" s="134"/>
      <c r="J222" s="134"/>
      <c r="K222" s="134"/>
      <c r="L222" s="134"/>
      <c r="M222" s="134"/>
      <c r="N222" s="134"/>
      <c r="O222" s="134"/>
      <c r="P222" s="134"/>
      <c r="Q222" s="134"/>
    </row>
    <row r="223" spans="2:17" x14ac:dyDescent="0.2">
      <c r="B223" s="150"/>
      <c r="C223" s="150"/>
      <c r="D223" s="155"/>
      <c r="E223" s="150"/>
      <c r="F223" s="150"/>
      <c r="G223" s="155"/>
      <c r="H223" s="150"/>
      <c r="I223" s="134"/>
      <c r="J223" s="134"/>
      <c r="K223" s="134"/>
      <c r="L223" s="134"/>
      <c r="M223" s="134"/>
      <c r="N223" s="134"/>
      <c r="O223" s="134"/>
      <c r="P223" s="134"/>
      <c r="Q223" s="134"/>
    </row>
    <row r="224" spans="2:17" x14ac:dyDescent="0.2">
      <c r="B224" s="150"/>
      <c r="C224" s="150"/>
      <c r="D224" s="155"/>
      <c r="E224" s="150"/>
      <c r="F224" s="150"/>
      <c r="G224" s="155"/>
      <c r="H224" s="150"/>
      <c r="I224" s="134"/>
      <c r="J224" s="134"/>
      <c r="K224" s="134"/>
      <c r="L224" s="134"/>
      <c r="M224" s="134"/>
      <c r="N224" s="134"/>
      <c r="O224" s="134"/>
      <c r="P224" s="134"/>
      <c r="Q224" s="134"/>
    </row>
    <row r="225" spans="2:17" x14ac:dyDescent="0.2">
      <c r="B225" s="150"/>
      <c r="C225" s="150"/>
      <c r="D225" s="155"/>
      <c r="E225" s="150"/>
      <c r="F225" s="150"/>
      <c r="G225" s="155"/>
      <c r="H225" s="150"/>
      <c r="I225" s="134"/>
      <c r="J225" s="134"/>
      <c r="K225" s="134"/>
      <c r="L225" s="134"/>
      <c r="M225" s="134"/>
      <c r="N225" s="134"/>
      <c r="O225" s="134"/>
      <c r="P225" s="134"/>
      <c r="Q225" s="134"/>
    </row>
    <row r="226" spans="2:17" x14ac:dyDescent="0.2">
      <c r="B226" s="150"/>
      <c r="C226" s="150"/>
      <c r="D226" s="155"/>
      <c r="E226" s="150"/>
      <c r="F226" s="150"/>
      <c r="G226" s="155"/>
      <c r="H226" s="150"/>
      <c r="I226" s="134"/>
      <c r="J226" s="134"/>
      <c r="K226" s="134"/>
      <c r="L226" s="134"/>
      <c r="M226" s="134"/>
      <c r="N226" s="134"/>
      <c r="O226" s="134"/>
      <c r="P226" s="134"/>
      <c r="Q226" s="134"/>
    </row>
    <row r="227" spans="2:17" x14ac:dyDescent="0.2">
      <c r="B227" s="150"/>
      <c r="C227" s="150"/>
      <c r="D227" s="155"/>
      <c r="E227" s="150"/>
      <c r="F227" s="150"/>
      <c r="G227" s="155"/>
      <c r="H227" s="150"/>
      <c r="I227" s="134"/>
      <c r="J227" s="134"/>
      <c r="K227" s="134"/>
      <c r="L227" s="134"/>
      <c r="M227" s="134"/>
      <c r="N227" s="134"/>
      <c r="O227" s="134"/>
      <c r="P227" s="134"/>
      <c r="Q227" s="134"/>
    </row>
    <row r="228" spans="2:17" x14ac:dyDescent="0.2">
      <c r="B228" s="150"/>
      <c r="C228" s="150"/>
      <c r="D228" s="155"/>
      <c r="E228" s="150"/>
      <c r="F228" s="150"/>
      <c r="G228" s="155"/>
      <c r="H228" s="150"/>
      <c r="I228" s="134"/>
      <c r="J228" s="134"/>
      <c r="K228" s="134"/>
      <c r="L228" s="134"/>
      <c r="M228" s="134"/>
      <c r="N228" s="134"/>
      <c r="O228" s="134"/>
      <c r="P228" s="134"/>
      <c r="Q228" s="134"/>
    </row>
    <row r="229" spans="2:17" x14ac:dyDescent="0.2">
      <c r="B229" s="150"/>
      <c r="C229" s="150"/>
      <c r="D229" s="155"/>
      <c r="E229" s="150"/>
      <c r="F229" s="150"/>
      <c r="G229" s="155"/>
      <c r="H229" s="150"/>
      <c r="I229" s="134"/>
      <c r="J229" s="134"/>
      <c r="K229" s="134"/>
      <c r="L229" s="134"/>
      <c r="M229" s="134"/>
      <c r="N229" s="134"/>
      <c r="O229" s="134"/>
      <c r="P229" s="134"/>
      <c r="Q229" s="134"/>
    </row>
    <row r="230" spans="2:17" x14ac:dyDescent="0.2">
      <c r="B230" s="150"/>
      <c r="C230" s="150"/>
      <c r="D230" s="155"/>
      <c r="E230" s="150"/>
      <c r="F230" s="150"/>
      <c r="G230" s="155"/>
      <c r="H230" s="150"/>
      <c r="I230" s="134"/>
      <c r="J230" s="134"/>
      <c r="K230" s="134"/>
      <c r="L230" s="134"/>
      <c r="M230" s="134"/>
      <c r="N230" s="134"/>
      <c r="O230" s="134"/>
      <c r="P230" s="134"/>
      <c r="Q230" s="134"/>
    </row>
    <row r="231" spans="2:17" x14ac:dyDescent="0.2">
      <c r="B231" s="150"/>
      <c r="C231" s="150"/>
      <c r="D231" s="155"/>
      <c r="E231" s="150"/>
      <c r="F231" s="150"/>
      <c r="G231" s="155"/>
      <c r="H231" s="150"/>
      <c r="I231" s="134"/>
      <c r="J231" s="134"/>
      <c r="K231" s="134"/>
      <c r="L231" s="134"/>
      <c r="M231" s="134"/>
      <c r="N231" s="134"/>
      <c r="O231" s="134"/>
      <c r="P231" s="134"/>
      <c r="Q231" s="134"/>
    </row>
    <row r="232" spans="2:17" x14ac:dyDescent="0.2">
      <c r="B232" s="150"/>
      <c r="C232" s="150"/>
      <c r="D232" s="155"/>
      <c r="E232" s="150"/>
      <c r="F232" s="150"/>
      <c r="G232" s="155"/>
      <c r="H232" s="150"/>
      <c r="I232" s="134"/>
      <c r="J232" s="134"/>
      <c r="K232" s="134"/>
      <c r="L232" s="134"/>
      <c r="M232" s="134"/>
      <c r="N232" s="134"/>
      <c r="O232" s="134"/>
      <c r="P232" s="134"/>
      <c r="Q232" s="134"/>
    </row>
    <row r="233" spans="2:17" x14ac:dyDescent="0.2">
      <c r="B233" s="150"/>
      <c r="C233" s="150"/>
      <c r="D233" s="155"/>
      <c r="E233" s="150"/>
      <c r="F233" s="150"/>
      <c r="G233" s="155"/>
      <c r="H233" s="150"/>
      <c r="I233" s="134"/>
      <c r="J233" s="134"/>
      <c r="K233" s="134"/>
      <c r="L233" s="134"/>
      <c r="M233" s="134"/>
      <c r="N233" s="134"/>
      <c r="O233" s="134"/>
      <c r="P233" s="134"/>
      <c r="Q233" s="134"/>
    </row>
    <row r="234" spans="2:17" x14ac:dyDescent="0.2">
      <c r="B234" s="150"/>
      <c r="C234" s="150"/>
      <c r="D234" s="155"/>
      <c r="E234" s="150"/>
      <c r="F234" s="150"/>
      <c r="G234" s="155"/>
      <c r="H234" s="150"/>
      <c r="I234" s="134"/>
      <c r="J234" s="134"/>
      <c r="K234" s="134"/>
      <c r="L234" s="134"/>
      <c r="M234" s="134"/>
      <c r="N234" s="134"/>
      <c r="O234" s="134"/>
      <c r="P234" s="134"/>
      <c r="Q234" s="134"/>
    </row>
    <row r="235" spans="2:17" x14ac:dyDescent="0.2">
      <c r="B235" s="150"/>
      <c r="C235" s="150"/>
      <c r="D235" s="155"/>
      <c r="E235" s="150"/>
      <c r="F235" s="150"/>
      <c r="G235" s="155"/>
      <c r="H235" s="150"/>
      <c r="I235" s="134"/>
      <c r="J235" s="134"/>
      <c r="K235" s="134"/>
      <c r="L235" s="134"/>
      <c r="M235" s="134"/>
      <c r="N235" s="134"/>
      <c r="O235" s="134"/>
      <c r="P235" s="134"/>
      <c r="Q235" s="134"/>
    </row>
    <row r="236" spans="2:17" x14ac:dyDescent="0.2">
      <c r="B236" s="150"/>
      <c r="C236" s="150"/>
      <c r="D236" s="155"/>
      <c r="E236" s="150"/>
      <c r="F236" s="150"/>
      <c r="G236" s="155"/>
      <c r="H236" s="150"/>
      <c r="I236" s="134"/>
      <c r="J236" s="134"/>
      <c r="K236" s="134"/>
      <c r="L236" s="134"/>
      <c r="M236" s="134"/>
      <c r="N236" s="134"/>
      <c r="O236" s="134"/>
      <c r="P236" s="134"/>
      <c r="Q236" s="134"/>
    </row>
    <row r="237" spans="2:17" x14ac:dyDescent="0.2">
      <c r="B237" s="150"/>
      <c r="C237" s="150"/>
      <c r="D237" s="155"/>
      <c r="E237" s="150"/>
      <c r="F237" s="150"/>
      <c r="G237" s="155"/>
      <c r="H237" s="150"/>
      <c r="I237" s="134"/>
      <c r="J237" s="134"/>
      <c r="K237" s="134"/>
      <c r="L237" s="134"/>
      <c r="M237" s="134"/>
      <c r="N237" s="134"/>
      <c r="O237" s="134"/>
      <c r="P237" s="134"/>
      <c r="Q237" s="134"/>
    </row>
    <row r="238" spans="2:17" x14ac:dyDescent="0.2">
      <c r="B238" s="150"/>
      <c r="C238" s="150"/>
      <c r="D238" s="155"/>
      <c r="E238" s="150"/>
      <c r="F238" s="150"/>
      <c r="G238" s="155"/>
      <c r="H238" s="150"/>
      <c r="I238" s="134"/>
      <c r="J238" s="134"/>
      <c r="K238" s="134"/>
      <c r="L238" s="134"/>
      <c r="M238" s="134"/>
      <c r="N238" s="134"/>
      <c r="O238" s="134"/>
      <c r="P238" s="134"/>
      <c r="Q238" s="134"/>
    </row>
    <row r="239" spans="2:17" x14ac:dyDescent="0.2">
      <c r="B239" s="150"/>
      <c r="C239" s="150"/>
      <c r="D239" s="155"/>
      <c r="E239" s="150"/>
      <c r="F239" s="150"/>
      <c r="G239" s="155"/>
      <c r="H239" s="150"/>
      <c r="I239" s="134"/>
      <c r="J239" s="134"/>
      <c r="K239" s="134"/>
      <c r="L239" s="134"/>
      <c r="M239" s="134"/>
      <c r="N239" s="134"/>
      <c r="O239" s="134"/>
      <c r="P239" s="134"/>
      <c r="Q239" s="134"/>
    </row>
    <row r="240" spans="2:17" x14ac:dyDescent="0.2">
      <c r="B240" s="150"/>
      <c r="C240" s="150"/>
      <c r="D240" s="155"/>
      <c r="E240" s="150"/>
      <c r="F240" s="150"/>
      <c r="G240" s="155"/>
      <c r="H240" s="150"/>
      <c r="I240" s="134"/>
      <c r="J240" s="134"/>
      <c r="K240" s="134"/>
      <c r="L240" s="134"/>
      <c r="M240" s="134"/>
      <c r="N240" s="134"/>
      <c r="O240" s="134"/>
      <c r="P240" s="134"/>
      <c r="Q240" s="134"/>
    </row>
    <row r="241" spans="2:17" x14ac:dyDescent="0.2">
      <c r="B241" s="150"/>
      <c r="C241" s="150"/>
      <c r="D241" s="155"/>
      <c r="E241" s="150"/>
      <c r="F241" s="150"/>
      <c r="G241" s="155"/>
      <c r="H241" s="150"/>
      <c r="I241" s="134"/>
      <c r="J241" s="134"/>
      <c r="K241" s="134"/>
      <c r="L241" s="134"/>
      <c r="M241" s="134"/>
      <c r="N241" s="134"/>
      <c r="O241" s="134"/>
      <c r="P241" s="134"/>
      <c r="Q241" s="134"/>
    </row>
    <row r="242" spans="2:17" x14ac:dyDescent="0.2">
      <c r="B242" s="150"/>
      <c r="C242" s="150"/>
      <c r="D242" s="155"/>
      <c r="E242" s="150"/>
      <c r="F242" s="150"/>
      <c r="G242" s="155"/>
      <c r="H242" s="150"/>
      <c r="I242" s="134"/>
      <c r="J242" s="134"/>
      <c r="K242" s="134"/>
      <c r="L242" s="134"/>
      <c r="M242" s="134"/>
      <c r="N242" s="134"/>
      <c r="O242" s="134"/>
      <c r="P242" s="134"/>
      <c r="Q242" s="134"/>
    </row>
    <row r="243" spans="2:17" x14ac:dyDescent="0.2">
      <c r="B243" s="150"/>
      <c r="C243" s="150"/>
      <c r="D243" s="155"/>
      <c r="E243" s="150"/>
      <c r="F243" s="150"/>
      <c r="G243" s="155"/>
      <c r="H243" s="150"/>
      <c r="I243" s="134"/>
      <c r="J243" s="134"/>
      <c r="K243" s="134"/>
      <c r="L243" s="134"/>
      <c r="M243" s="134"/>
      <c r="N243" s="134"/>
      <c r="O243" s="134"/>
      <c r="P243" s="134"/>
      <c r="Q243" s="134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145" bestFit="1" customWidth="1"/>
    <col min="2" max="2" width="14.42578125" style="162" bestFit="1" customWidth="1"/>
    <col min="3" max="4" width="12.85546875" style="123" bestFit="1" customWidth="1"/>
    <col min="5" max="5" width="14.85546875" style="162" bestFit="1" customWidth="1"/>
    <col min="6" max="6" width="16" style="162" bestFit="1" customWidth="1"/>
    <col min="7" max="7" width="10.7109375" style="167" bestFit="1" customWidth="1"/>
    <col min="8" max="8" width="14.42578125" style="162" bestFit="1" customWidth="1"/>
    <col min="9" max="10" width="12.85546875" style="123" bestFit="1" customWidth="1"/>
    <col min="11" max="12" width="16" style="162" bestFit="1" customWidth="1"/>
    <col min="13" max="13" width="10.7109375" style="167" bestFit="1" customWidth="1"/>
    <col min="14" max="14" width="16.140625" style="162" bestFit="1" customWidth="1"/>
    <col min="15" max="16384" width="16.28515625" style="145"/>
  </cols>
  <sheetData>
    <row r="2" spans="1:19" s="229" customFormat="1" ht="18.75" x14ac:dyDescent="0.3">
      <c r="A2" s="5" t="s">
        <v>38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19"/>
      <c r="P2" s="219"/>
      <c r="Q2" s="219"/>
      <c r="R2" s="219"/>
      <c r="S2" s="219"/>
    </row>
    <row r="3" spans="1:19" x14ac:dyDescent="0.2">
      <c r="A3" s="26"/>
    </row>
    <row r="4" spans="1:19" s="178" customFormat="1" x14ac:dyDescent="0.2">
      <c r="B4" s="199"/>
      <c r="C4" s="158"/>
      <c r="D4" s="158"/>
      <c r="E4" s="199"/>
      <c r="F4" s="199"/>
      <c r="G4" s="175"/>
      <c r="H4" s="199"/>
      <c r="I4" s="158"/>
      <c r="J4" s="158"/>
      <c r="K4" s="199"/>
      <c r="L4" s="199"/>
      <c r="M4" s="175"/>
      <c r="N4" s="178" t="str">
        <f>VALVAL</f>
        <v>млрд. одиниць</v>
      </c>
    </row>
    <row r="5" spans="1:19" s="50" customFormat="1" x14ac:dyDescent="0.2">
      <c r="A5" s="81"/>
      <c r="B5" s="265">
        <v>43465</v>
      </c>
      <c r="C5" s="266"/>
      <c r="D5" s="266"/>
      <c r="E5" s="266"/>
      <c r="F5" s="266"/>
      <c r="G5" s="267"/>
      <c r="H5" s="265">
        <v>43646</v>
      </c>
      <c r="I5" s="266"/>
      <c r="J5" s="266"/>
      <c r="K5" s="266"/>
      <c r="L5" s="266"/>
      <c r="M5" s="267"/>
      <c r="N5" s="88"/>
    </row>
    <row r="6" spans="1:19" s="42" customFormat="1" x14ac:dyDescent="0.2">
      <c r="A6" s="105"/>
      <c r="B6" s="255" t="s">
        <v>5</v>
      </c>
      <c r="C6" s="225" t="s">
        <v>182</v>
      </c>
      <c r="D6" s="225" t="s">
        <v>206</v>
      </c>
      <c r="E6" s="255" t="s">
        <v>170</v>
      </c>
      <c r="F6" s="255" t="s">
        <v>173</v>
      </c>
      <c r="G6" s="259" t="s">
        <v>192</v>
      </c>
      <c r="H6" s="255" t="s">
        <v>5</v>
      </c>
      <c r="I6" s="225" t="s">
        <v>182</v>
      </c>
      <c r="J6" s="225" t="s">
        <v>206</v>
      </c>
      <c r="K6" s="255" t="s">
        <v>170</v>
      </c>
      <c r="L6" s="255" t="s">
        <v>173</v>
      </c>
      <c r="M6" s="259" t="s">
        <v>192</v>
      </c>
      <c r="N6" s="255" t="s">
        <v>67</v>
      </c>
    </row>
    <row r="7" spans="1:19" s="52" customFormat="1" ht="15" x14ac:dyDescent="0.2">
      <c r="A7" s="84" t="s">
        <v>153</v>
      </c>
      <c r="B7" s="108"/>
      <c r="C7" s="86"/>
      <c r="D7" s="86"/>
      <c r="E7" s="108">
        <f t="shared" ref="E7:G7" si="0">SUM(E8:E23)</f>
        <v>78.316490487460001</v>
      </c>
      <c r="F7" s="108">
        <f t="shared" si="0"/>
        <v>2168.44766417245</v>
      </c>
      <c r="G7" s="114">
        <f t="shared" si="0"/>
        <v>1.0000009999999999</v>
      </c>
      <c r="H7" s="108"/>
      <c r="I7" s="86"/>
      <c r="J7" s="86"/>
      <c r="K7" s="108">
        <f t="shared" ref="K7:N7" si="1">SUM(K8:K23)</f>
        <v>80.347737992479992</v>
      </c>
      <c r="L7" s="108">
        <f t="shared" si="1"/>
        <v>2102.4096051445704</v>
      </c>
      <c r="M7" s="114">
        <f t="shared" si="1"/>
        <v>0.99999899999999997</v>
      </c>
      <c r="N7" s="108">
        <f t="shared" si="1"/>
        <v>2.4936649967166602E-18</v>
      </c>
    </row>
    <row r="8" spans="1:19" s="166" customFormat="1" x14ac:dyDescent="0.2">
      <c r="A8" s="98" t="s">
        <v>120</v>
      </c>
      <c r="B8" s="159">
        <v>34.420927978359998</v>
      </c>
      <c r="C8" s="122">
        <v>1</v>
      </c>
      <c r="D8" s="122">
        <v>27.688264</v>
      </c>
      <c r="E8" s="159">
        <v>34.420927978359998</v>
      </c>
      <c r="F8" s="159">
        <v>953.05574098984005</v>
      </c>
      <c r="G8" s="164">
        <v>0.43951099999999999</v>
      </c>
      <c r="H8" s="159">
        <v>32.897085685699999</v>
      </c>
      <c r="I8" s="122">
        <v>1</v>
      </c>
      <c r="J8" s="122">
        <v>26.166381999999999</v>
      </c>
      <c r="K8" s="159">
        <v>32.897085685699999</v>
      </c>
      <c r="L8" s="159">
        <v>860.79771073875997</v>
      </c>
      <c r="M8" s="164">
        <v>0.40943400000000002</v>
      </c>
      <c r="N8" s="159">
        <v>-3.0077E-2</v>
      </c>
    </row>
    <row r="9" spans="1:19" x14ac:dyDescent="0.2">
      <c r="A9" s="222" t="s">
        <v>3</v>
      </c>
      <c r="B9" s="106">
        <v>6.3032656150999999</v>
      </c>
      <c r="C9" s="85">
        <v>1.1454</v>
      </c>
      <c r="D9" s="85">
        <v>31.714137999999998</v>
      </c>
      <c r="E9" s="106">
        <v>7.2197605298600003</v>
      </c>
      <c r="F9" s="106">
        <v>199.90263556795</v>
      </c>
      <c r="G9" s="111">
        <v>9.2187000000000005E-2</v>
      </c>
      <c r="H9" s="106">
        <v>7.4330129613000002</v>
      </c>
      <c r="I9" s="85">
        <v>1.1362000000000001</v>
      </c>
      <c r="J9" s="85">
        <v>29.730243000000002</v>
      </c>
      <c r="K9" s="106">
        <v>8.4453892617499999</v>
      </c>
      <c r="L9" s="106">
        <v>220.98528156161001</v>
      </c>
      <c r="M9" s="111">
        <v>0.10511</v>
      </c>
      <c r="N9" s="106">
        <v>1.2924E-2</v>
      </c>
      <c r="O9" s="134"/>
      <c r="P9" s="134"/>
      <c r="Q9" s="134"/>
    </row>
    <row r="10" spans="1:19" x14ac:dyDescent="0.2">
      <c r="A10" s="222" t="s">
        <v>163</v>
      </c>
      <c r="B10" s="106">
        <v>0.4</v>
      </c>
      <c r="C10" s="85">
        <v>0.73413700000000004</v>
      </c>
      <c r="D10" s="85">
        <v>20.326968999999998</v>
      </c>
      <c r="E10" s="106">
        <v>0.29365465454</v>
      </c>
      <c r="F10" s="106">
        <v>8.1307875999999997</v>
      </c>
      <c r="G10" s="111">
        <v>3.7499999999999999E-3</v>
      </c>
      <c r="H10" s="106">
        <v>0.4</v>
      </c>
      <c r="I10" s="85">
        <v>0.76015299999999997</v>
      </c>
      <c r="J10" s="85">
        <v>19.890442</v>
      </c>
      <c r="K10" s="106">
        <v>0.30406101998000001</v>
      </c>
      <c r="L10" s="106">
        <v>7.9561767999999997</v>
      </c>
      <c r="M10" s="111">
        <v>3.784E-3</v>
      </c>
      <c r="N10" s="106">
        <v>3.4999999999999997E-5</v>
      </c>
      <c r="O10" s="134"/>
      <c r="P10" s="134"/>
      <c r="Q10" s="134"/>
    </row>
    <row r="11" spans="1:19" x14ac:dyDescent="0.2">
      <c r="A11" s="222" t="s">
        <v>16</v>
      </c>
      <c r="B11" s="106">
        <v>9.345204657</v>
      </c>
      <c r="C11" s="85">
        <v>1.390792</v>
      </c>
      <c r="D11" s="85">
        <v>38.508603999999998</v>
      </c>
      <c r="E11" s="106">
        <v>12.997231803169999</v>
      </c>
      <c r="F11" s="106">
        <v>359.87078543537001</v>
      </c>
      <c r="G11" s="111">
        <v>0.16595799999999999</v>
      </c>
      <c r="H11" s="106">
        <v>8.6020371569999998</v>
      </c>
      <c r="I11" s="85">
        <v>1.390212</v>
      </c>
      <c r="J11" s="85">
        <v>36.376806000000002</v>
      </c>
      <c r="K11" s="106">
        <v>11.958651251999999</v>
      </c>
      <c r="L11" s="106">
        <v>312.91463686498003</v>
      </c>
      <c r="M11" s="111">
        <v>0.148836</v>
      </c>
      <c r="N11" s="106">
        <v>-1.7121999999999998E-2</v>
      </c>
      <c r="O11" s="134"/>
      <c r="P11" s="134"/>
      <c r="Q11" s="134"/>
    </row>
    <row r="12" spans="1:19" x14ac:dyDescent="0.2">
      <c r="A12" s="222" t="s">
        <v>17</v>
      </c>
      <c r="B12" s="106">
        <v>631.78012344385002</v>
      </c>
      <c r="C12" s="85">
        <v>3.6116000000000002E-2</v>
      </c>
      <c r="D12" s="85">
        <v>1</v>
      </c>
      <c r="E12" s="106">
        <v>22.81761411414</v>
      </c>
      <c r="F12" s="106">
        <v>631.78012344385002</v>
      </c>
      <c r="G12" s="111">
        <v>0.29135100000000003</v>
      </c>
      <c r="H12" s="106">
        <v>684.64927451832</v>
      </c>
      <c r="I12" s="85">
        <v>3.8217000000000001E-2</v>
      </c>
      <c r="J12" s="85">
        <v>1</v>
      </c>
      <c r="K12" s="106">
        <v>26.165225078550002</v>
      </c>
      <c r="L12" s="106">
        <v>684.64927451832</v>
      </c>
      <c r="M12" s="111">
        <v>0.32565</v>
      </c>
      <c r="N12" s="106">
        <v>3.4298000000000002E-2</v>
      </c>
      <c r="O12" s="134"/>
      <c r="P12" s="134"/>
      <c r="Q12" s="134"/>
    </row>
    <row r="13" spans="1:19" x14ac:dyDescent="0.2">
      <c r="A13" s="222" t="s">
        <v>100</v>
      </c>
      <c r="B13" s="106">
        <v>62.604238033999998</v>
      </c>
      <c r="C13" s="85">
        <v>9.0620000000000006E-3</v>
      </c>
      <c r="D13" s="85">
        <v>0.25090299999999999</v>
      </c>
      <c r="E13" s="106">
        <v>0.56730140739000001</v>
      </c>
      <c r="F13" s="106">
        <v>15.70759113544</v>
      </c>
      <c r="G13" s="111">
        <v>7.2439999999999996E-3</v>
      </c>
      <c r="H13" s="106">
        <v>62.193872395</v>
      </c>
      <c r="I13" s="85">
        <v>9.2829999999999996E-3</v>
      </c>
      <c r="J13" s="85">
        <v>0.242894</v>
      </c>
      <c r="K13" s="106">
        <v>0.57732569450000004</v>
      </c>
      <c r="L13" s="106">
        <v>15.1065246609</v>
      </c>
      <c r="M13" s="111">
        <v>7.1850000000000004E-3</v>
      </c>
      <c r="N13" s="106">
        <v>-5.8E-5</v>
      </c>
      <c r="O13" s="134"/>
      <c r="P13" s="134"/>
      <c r="Q13" s="134"/>
    </row>
    <row r="14" spans="1:19" x14ac:dyDescent="0.2">
      <c r="B14" s="150"/>
      <c r="C14" s="116"/>
      <c r="D14" s="116"/>
      <c r="E14" s="150"/>
      <c r="F14" s="150"/>
      <c r="G14" s="155"/>
      <c r="H14" s="150"/>
      <c r="I14" s="116"/>
      <c r="J14" s="116"/>
      <c r="K14" s="150"/>
      <c r="L14" s="150"/>
      <c r="M14" s="155"/>
      <c r="N14" s="150"/>
      <c r="O14" s="134"/>
      <c r="P14" s="134"/>
      <c r="Q14" s="134"/>
    </row>
    <row r="15" spans="1:19" x14ac:dyDescent="0.2">
      <c r="B15" s="150"/>
      <c r="C15" s="116"/>
      <c r="D15" s="116"/>
      <c r="E15" s="150"/>
      <c r="F15" s="150"/>
      <c r="G15" s="155"/>
      <c r="H15" s="150"/>
      <c r="I15" s="116"/>
      <c r="J15" s="116"/>
      <c r="K15" s="150"/>
      <c r="L15" s="150"/>
      <c r="M15" s="155"/>
      <c r="N15" s="150"/>
      <c r="O15" s="134"/>
      <c r="P15" s="134"/>
      <c r="Q15" s="134"/>
    </row>
    <row r="16" spans="1:19" x14ac:dyDescent="0.2">
      <c r="B16" s="150"/>
      <c r="C16" s="116"/>
      <c r="D16" s="116"/>
      <c r="E16" s="150"/>
      <c r="F16" s="150"/>
      <c r="G16" s="155"/>
      <c r="H16" s="150"/>
      <c r="I16" s="116"/>
      <c r="J16" s="116"/>
      <c r="K16" s="150"/>
      <c r="L16" s="150"/>
      <c r="M16" s="155"/>
      <c r="N16" s="150"/>
      <c r="O16" s="134"/>
      <c r="P16" s="134"/>
      <c r="Q16" s="134"/>
    </row>
    <row r="17" spans="2:17" x14ac:dyDescent="0.2">
      <c r="B17" s="150"/>
      <c r="C17" s="116"/>
      <c r="D17" s="116"/>
      <c r="E17" s="150"/>
      <c r="F17" s="150"/>
      <c r="G17" s="155"/>
      <c r="H17" s="150"/>
      <c r="I17" s="116"/>
      <c r="J17" s="116"/>
      <c r="K17" s="150"/>
      <c r="L17" s="150"/>
      <c r="M17" s="155"/>
      <c r="N17" s="150"/>
      <c r="O17" s="134"/>
      <c r="P17" s="134"/>
      <c r="Q17" s="134"/>
    </row>
    <row r="18" spans="2:17" x14ac:dyDescent="0.2">
      <c r="B18" s="150"/>
      <c r="C18" s="116"/>
      <c r="D18" s="116"/>
      <c r="E18" s="150"/>
      <c r="F18" s="150"/>
      <c r="G18" s="155"/>
      <c r="H18" s="150"/>
      <c r="I18" s="116"/>
      <c r="J18" s="116"/>
      <c r="K18" s="150"/>
      <c r="L18" s="150"/>
      <c r="M18" s="155"/>
      <c r="N18" s="150"/>
      <c r="O18" s="134"/>
      <c r="P18" s="134"/>
      <c r="Q18" s="134"/>
    </row>
    <row r="19" spans="2:17" x14ac:dyDescent="0.2">
      <c r="B19" s="150"/>
      <c r="C19" s="116"/>
      <c r="D19" s="116"/>
      <c r="E19" s="150"/>
      <c r="F19" s="150"/>
      <c r="G19" s="155"/>
      <c r="H19" s="150"/>
      <c r="I19" s="116"/>
      <c r="J19" s="116"/>
      <c r="K19" s="150"/>
      <c r="L19" s="150"/>
      <c r="M19" s="155"/>
      <c r="N19" s="150"/>
      <c r="O19" s="134"/>
      <c r="P19" s="134"/>
      <c r="Q19" s="134"/>
    </row>
    <row r="20" spans="2:17" x14ac:dyDescent="0.2">
      <c r="B20" s="150"/>
      <c r="C20" s="116"/>
      <c r="D20" s="116"/>
      <c r="E20" s="150"/>
      <c r="F20" s="150"/>
      <c r="G20" s="155"/>
      <c r="H20" s="150"/>
      <c r="I20" s="116"/>
      <c r="J20" s="116"/>
      <c r="K20" s="150"/>
      <c r="L20" s="150"/>
      <c r="M20" s="155"/>
      <c r="N20" s="150"/>
      <c r="O20" s="134"/>
      <c r="P20" s="134"/>
      <c r="Q20" s="134"/>
    </row>
    <row r="21" spans="2:17" x14ac:dyDescent="0.2">
      <c r="B21" s="150"/>
      <c r="C21" s="116"/>
      <c r="D21" s="116"/>
      <c r="E21" s="150"/>
      <c r="F21" s="150"/>
      <c r="G21" s="155"/>
      <c r="H21" s="150"/>
      <c r="I21" s="116"/>
      <c r="J21" s="116"/>
      <c r="K21" s="150"/>
      <c r="L21" s="150"/>
      <c r="M21" s="155"/>
      <c r="N21" s="150"/>
      <c r="O21" s="134"/>
      <c r="P21" s="134"/>
      <c r="Q21" s="134"/>
    </row>
    <row r="22" spans="2:17" x14ac:dyDescent="0.2">
      <c r="B22" s="150"/>
      <c r="C22" s="116"/>
      <c r="D22" s="116"/>
      <c r="E22" s="150"/>
      <c r="F22" s="150"/>
      <c r="G22" s="155"/>
      <c r="H22" s="150"/>
      <c r="I22" s="116"/>
      <c r="J22" s="116"/>
      <c r="K22" s="150"/>
      <c r="L22" s="150"/>
      <c r="M22" s="155"/>
      <c r="N22" s="150"/>
      <c r="O22" s="134"/>
      <c r="P22" s="134"/>
      <c r="Q22" s="134"/>
    </row>
    <row r="23" spans="2:17" x14ac:dyDescent="0.2">
      <c r="B23" s="150"/>
      <c r="C23" s="116"/>
      <c r="D23" s="116"/>
      <c r="E23" s="150"/>
      <c r="F23" s="150"/>
      <c r="G23" s="155"/>
      <c r="H23" s="150"/>
      <c r="I23" s="116"/>
      <c r="J23" s="116"/>
      <c r="K23" s="150"/>
      <c r="L23" s="150"/>
      <c r="M23" s="155"/>
      <c r="N23" s="150"/>
      <c r="O23" s="134"/>
      <c r="P23" s="134"/>
      <c r="Q23" s="134"/>
    </row>
    <row r="24" spans="2:17" x14ac:dyDescent="0.2">
      <c r="B24" s="150"/>
      <c r="C24" s="116"/>
      <c r="D24" s="116"/>
      <c r="E24" s="150"/>
      <c r="F24" s="150"/>
      <c r="G24" s="155"/>
      <c r="H24" s="150"/>
      <c r="I24" s="116"/>
      <c r="J24" s="116"/>
      <c r="K24" s="150"/>
      <c r="L24" s="150"/>
      <c r="M24" s="155"/>
      <c r="N24" s="150"/>
      <c r="O24" s="134"/>
      <c r="P24" s="134"/>
      <c r="Q24" s="134"/>
    </row>
    <row r="25" spans="2:17" x14ac:dyDescent="0.2">
      <c r="B25" s="150"/>
      <c r="C25" s="116"/>
      <c r="D25" s="116"/>
      <c r="E25" s="150"/>
      <c r="F25" s="150"/>
      <c r="G25" s="155"/>
      <c r="H25" s="150"/>
      <c r="I25" s="116"/>
      <c r="J25" s="116"/>
      <c r="K25" s="150"/>
      <c r="L25" s="150"/>
      <c r="M25" s="155"/>
      <c r="N25" s="150"/>
      <c r="O25" s="134"/>
      <c r="P25" s="134"/>
      <c r="Q25" s="134"/>
    </row>
    <row r="26" spans="2:17" x14ac:dyDescent="0.2">
      <c r="B26" s="150"/>
      <c r="C26" s="116"/>
      <c r="D26" s="116"/>
      <c r="E26" s="150"/>
      <c r="F26" s="150"/>
      <c r="G26" s="155"/>
      <c r="H26" s="150"/>
      <c r="I26" s="116"/>
      <c r="J26" s="116"/>
      <c r="K26" s="150"/>
      <c r="L26" s="150"/>
      <c r="M26" s="155"/>
      <c r="N26" s="150"/>
      <c r="O26" s="134"/>
      <c r="P26" s="134"/>
      <c r="Q26" s="134"/>
    </row>
    <row r="27" spans="2:17" x14ac:dyDescent="0.2">
      <c r="B27" s="150"/>
      <c r="C27" s="116"/>
      <c r="D27" s="116"/>
      <c r="E27" s="150"/>
      <c r="F27" s="150"/>
      <c r="G27" s="155"/>
      <c r="H27" s="150"/>
      <c r="I27" s="116"/>
      <c r="J27" s="116"/>
      <c r="K27" s="150"/>
      <c r="L27" s="150"/>
      <c r="M27" s="155"/>
      <c r="N27" s="150"/>
      <c r="O27" s="134"/>
      <c r="P27" s="134"/>
      <c r="Q27" s="134"/>
    </row>
    <row r="28" spans="2:17" x14ac:dyDescent="0.2">
      <c r="B28" s="150"/>
      <c r="C28" s="116"/>
      <c r="D28" s="116"/>
      <c r="E28" s="150"/>
      <c r="F28" s="150"/>
      <c r="G28" s="155"/>
      <c r="H28" s="150"/>
      <c r="I28" s="116"/>
      <c r="J28" s="116"/>
      <c r="K28" s="150"/>
      <c r="L28" s="150"/>
      <c r="M28" s="155"/>
      <c r="N28" s="150"/>
      <c r="O28" s="134"/>
      <c r="P28" s="134"/>
      <c r="Q28" s="134"/>
    </row>
    <row r="29" spans="2:17" x14ac:dyDescent="0.2">
      <c r="B29" s="150"/>
      <c r="C29" s="116"/>
      <c r="D29" s="116"/>
      <c r="E29" s="150"/>
      <c r="F29" s="150"/>
      <c r="G29" s="155"/>
      <c r="H29" s="150"/>
      <c r="I29" s="116"/>
      <c r="J29" s="116"/>
      <c r="K29" s="150"/>
      <c r="L29" s="150"/>
      <c r="M29" s="155"/>
      <c r="N29" s="150"/>
      <c r="O29" s="134"/>
      <c r="P29" s="134"/>
      <c r="Q29" s="134"/>
    </row>
    <row r="30" spans="2:17" x14ac:dyDescent="0.2">
      <c r="B30" s="150"/>
      <c r="C30" s="116"/>
      <c r="D30" s="116"/>
      <c r="E30" s="150"/>
      <c r="F30" s="150"/>
      <c r="G30" s="155"/>
      <c r="H30" s="150"/>
      <c r="I30" s="116"/>
      <c r="J30" s="116"/>
      <c r="K30" s="150"/>
      <c r="L30" s="150"/>
      <c r="M30" s="155"/>
      <c r="N30" s="150"/>
      <c r="O30" s="134"/>
      <c r="P30" s="134"/>
      <c r="Q30" s="134"/>
    </row>
    <row r="31" spans="2:17" x14ac:dyDescent="0.2">
      <c r="B31" s="150"/>
      <c r="C31" s="116"/>
      <c r="D31" s="116"/>
      <c r="E31" s="150"/>
      <c r="F31" s="150"/>
      <c r="G31" s="155"/>
      <c r="H31" s="150"/>
      <c r="I31" s="116"/>
      <c r="J31" s="116"/>
      <c r="K31" s="150"/>
      <c r="L31" s="150"/>
      <c r="M31" s="155"/>
      <c r="N31" s="150"/>
      <c r="O31" s="134"/>
      <c r="P31" s="134"/>
      <c r="Q31" s="134"/>
    </row>
    <row r="32" spans="2:17" x14ac:dyDescent="0.2">
      <c r="B32" s="150"/>
      <c r="C32" s="116"/>
      <c r="D32" s="116"/>
      <c r="E32" s="150"/>
      <c r="F32" s="150"/>
      <c r="G32" s="155"/>
      <c r="H32" s="150"/>
      <c r="I32" s="116"/>
      <c r="J32" s="116"/>
      <c r="K32" s="150"/>
      <c r="L32" s="150"/>
      <c r="M32" s="155"/>
      <c r="N32" s="150"/>
      <c r="O32" s="134"/>
      <c r="P32" s="134"/>
      <c r="Q32" s="134"/>
    </row>
    <row r="33" spans="2:17" x14ac:dyDescent="0.2">
      <c r="B33" s="150"/>
      <c r="C33" s="116"/>
      <c r="D33" s="116"/>
      <c r="E33" s="150"/>
      <c r="F33" s="150"/>
      <c r="G33" s="155"/>
      <c r="H33" s="150"/>
      <c r="I33" s="116"/>
      <c r="J33" s="116"/>
      <c r="K33" s="150"/>
      <c r="L33" s="150"/>
      <c r="M33" s="155"/>
      <c r="N33" s="150"/>
      <c r="O33" s="134"/>
      <c r="P33" s="134"/>
      <c r="Q33" s="134"/>
    </row>
    <row r="34" spans="2:17" x14ac:dyDescent="0.2">
      <c r="B34" s="150"/>
      <c r="C34" s="116"/>
      <c r="D34" s="116"/>
      <c r="E34" s="150"/>
      <c r="F34" s="150"/>
      <c r="G34" s="155"/>
      <c r="H34" s="150"/>
      <c r="I34" s="116"/>
      <c r="J34" s="116"/>
      <c r="K34" s="150"/>
      <c r="L34" s="150"/>
      <c r="M34" s="155"/>
      <c r="N34" s="150"/>
      <c r="O34" s="134"/>
      <c r="P34" s="134"/>
      <c r="Q34" s="134"/>
    </row>
    <row r="35" spans="2:17" x14ac:dyDescent="0.2">
      <c r="B35" s="150"/>
      <c r="C35" s="116"/>
      <c r="D35" s="116"/>
      <c r="E35" s="150"/>
      <c r="F35" s="150"/>
      <c r="G35" s="155"/>
      <c r="H35" s="150"/>
      <c r="I35" s="116"/>
      <c r="J35" s="116"/>
      <c r="K35" s="150"/>
      <c r="L35" s="150"/>
      <c r="M35" s="155"/>
      <c r="N35" s="150"/>
      <c r="O35" s="134"/>
      <c r="P35" s="134"/>
      <c r="Q35" s="134"/>
    </row>
    <row r="36" spans="2:17" x14ac:dyDescent="0.2">
      <c r="B36" s="150"/>
      <c r="C36" s="116"/>
      <c r="D36" s="116"/>
      <c r="E36" s="150"/>
      <c r="F36" s="150"/>
      <c r="G36" s="155"/>
      <c r="H36" s="150"/>
      <c r="I36" s="116"/>
      <c r="J36" s="116"/>
      <c r="K36" s="150"/>
      <c r="L36" s="150"/>
      <c r="M36" s="155"/>
      <c r="N36" s="150"/>
      <c r="O36" s="134"/>
      <c r="P36" s="134"/>
      <c r="Q36" s="134"/>
    </row>
    <row r="37" spans="2:17" x14ac:dyDescent="0.2">
      <c r="B37" s="150"/>
      <c r="C37" s="116"/>
      <c r="D37" s="116"/>
      <c r="E37" s="150"/>
      <c r="F37" s="150"/>
      <c r="G37" s="155"/>
      <c r="H37" s="150"/>
      <c r="I37" s="116"/>
      <c r="J37" s="116"/>
      <c r="K37" s="150"/>
      <c r="L37" s="150"/>
      <c r="M37" s="155"/>
      <c r="N37" s="150"/>
      <c r="O37" s="134"/>
      <c r="P37" s="134"/>
      <c r="Q37" s="134"/>
    </row>
    <row r="38" spans="2:17" x14ac:dyDescent="0.2">
      <c r="B38" s="150"/>
      <c r="C38" s="116"/>
      <c r="D38" s="116"/>
      <c r="E38" s="150"/>
      <c r="F38" s="150"/>
      <c r="G38" s="155"/>
      <c r="H38" s="150"/>
      <c r="I38" s="116"/>
      <c r="J38" s="116"/>
      <c r="K38" s="150"/>
      <c r="L38" s="150"/>
      <c r="M38" s="155"/>
      <c r="N38" s="150"/>
      <c r="O38" s="134"/>
      <c r="P38" s="134"/>
      <c r="Q38" s="134"/>
    </row>
    <row r="39" spans="2:17" x14ac:dyDescent="0.2">
      <c r="B39" s="150"/>
      <c r="C39" s="116"/>
      <c r="D39" s="116"/>
      <c r="E39" s="150"/>
      <c r="F39" s="150"/>
      <c r="G39" s="155"/>
      <c r="H39" s="150"/>
      <c r="I39" s="116"/>
      <c r="J39" s="116"/>
      <c r="K39" s="150"/>
      <c r="L39" s="150"/>
      <c r="M39" s="155"/>
      <c r="N39" s="150"/>
      <c r="O39" s="134"/>
      <c r="P39" s="134"/>
      <c r="Q39" s="134"/>
    </row>
    <row r="40" spans="2:17" x14ac:dyDescent="0.2">
      <c r="B40" s="150"/>
      <c r="C40" s="116"/>
      <c r="D40" s="116"/>
      <c r="E40" s="150"/>
      <c r="F40" s="150"/>
      <c r="G40" s="155"/>
      <c r="H40" s="150"/>
      <c r="I40" s="116"/>
      <c r="J40" s="116"/>
      <c r="K40" s="150"/>
      <c r="L40" s="150"/>
      <c r="M40" s="155"/>
      <c r="N40" s="150"/>
      <c r="O40" s="134"/>
      <c r="P40" s="134"/>
      <c r="Q40" s="134"/>
    </row>
    <row r="41" spans="2:17" x14ac:dyDescent="0.2">
      <c r="B41" s="150"/>
      <c r="C41" s="116"/>
      <c r="D41" s="116"/>
      <c r="E41" s="150"/>
      <c r="F41" s="150"/>
      <c r="G41" s="155"/>
      <c r="H41" s="150"/>
      <c r="I41" s="116"/>
      <c r="J41" s="116"/>
      <c r="K41" s="150"/>
      <c r="L41" s="150"/>
      <c r="M41" s="155"/>
      <c r="N41" s="150"/>
      <c r="O41" s="134"/>
      <c r="P41" s="134"/>
      <c r="Q41" s="134"/>
    </row>
    <row r="42" spans="2:17" x14ac:dyDescent="0.2">
      <c r="B42" s="150"/>
      <c r="C42" s="116"/>
      <c r="D42" s="116"/>
      <c r="E42" s="150"/>
      <c r="F42" s="150"/>
      <c r="G42" s="155"/>
      <c r="H42" s="150"/>
      <c r="I42" s="116"/>
      <c r="J42" s="116"/>
      <c r="K42" s="150"/>
      <c r="L42" s="150"/>
      <c r="M42" s="155"/>
      <c r="N42" s="150"/>
      <c r="O42" s="134"/>
      <c r="P42" s="134"/>
      <c r="Q42" s="134"/>
    </row>
    <row r="43" spans="2:17" x14ac:dyDescent="0.2">
      <c r="B43" s="150"/>
      <c r="C43" s="116"/>
      <c r="D43" s="116"/>
      <c r="E43" s="150"/>
      <c r="F43" s="150"/>
      <c r="G43" s="155"/>
      <c r="H43" s="150"/>
      <c r="I43" s="116"/>
      <c r="J43" s="116"/>
      <c r="K43" s="150"/>
      <c r="L43" s="150"/>
      <c r="M43" s="155"/>
      <c r="N43" s="150"/>
      <c r="O43" s="134"/>
      <c r="P43" s="134"/>
      <c r="Q43" s="134"/>
    </row>
    <row r="44" spans="2:17" x14ac:dyDescent="0.2">
      <c r="B44" s="150"/>
      <c r="C44" s="116"/>
      <c r="D44" s="116"/>
      <c r="E44" s="150"/>
      <c r="F44" s="150"/>
      <c r="G44" s="155"/>
      <c r="H44" s="150"/>
      <c r="I44" s="116"/>
      <c r="J44" s="116"/>
      <c r="K44" s="150"/>
      <c r="L44" s="150"/>
      <c r="M44" s="155"/>
      <c r="N44" s="150"/>
      <c r="O44" s="134"/>
      <c r="P44" s="134"/>
      <c r="Q44" s="134"/>
    </row>
    <row r="45" spans="2:17" x14ac:dyDescent="0.2">
      <c r="B45" s="150"/>
      <c r="C45" s="116"/>
      <c r="D45" s="116"/>
      <c r="E45" s="150"/>
      <c r="F45" s="150"/>
      <c r="G45" s="155"/>
      <c r="H45" s="150"/>
      <c r="I45" s="116"/>
      <c r="J45" s="116"/>
      <c r="K45" s="150"/>
      <c r="L45" s="150"/>
      <c r="M45" s="155"/>
      <c r="N45" s="150"/>
      <c r="O45" s="134"/>
      <c r="P45" s="134"/>
      <c r="Q45" s="134"/>
    </row>
    <row r="46" spans="2:17" x14ac:dyDescent="0.2">
      <c r="B46" s="150"/>
      <c r="C46" s="116"/>
      <c r="D46" s="116"/>
      <c r="E46" s="150"/>
      <c r="F46" s="150"/>
      <c r="G46" s="155"/>
      <c r="H46" s="150"/>
      <c r="I46" s="116"/>
      <c r="J46" s="116"/>
      <c r="K46" s="150"/>
      <c r="L46" s="150"/>
      <c r="M46" s="155"/>
      <c r="N46" s="150"/>
      <c r="O46" s="134"/>
      <c r="P46" s="134"/>
      <c r="Q46" s="134"/>
    </row>
    <row r="47" spans="2:17" x14ac:dyDescent="0.2">
      <c r="B47" s="150"/>
      <c r="C47" s="116"/>
      <c r="D47" s="116"/>
      <c r="E47" s="150"/>
      <c r="F47" s="150"/>
      <c r="G47" s="155"/>
      <c r="H47" s="150"/>
      <c r="I47" s="116"/>
      <c r="J47" s="116"/>
      <c r="K47" s="150"/>
      <c r="L47" s="150"/>
      <c r="M47" s="155"/>
      <c r="N47" s="150"/>
      <c r="O47" s="134"/>
      <c r="P47" s="134"/>
      <c r="Q47" s="134"/>
    </row>
    <row r="48" spans="2:17" x14ac:dyDescent="0.2">
      <c r="B48" s="150"/>
      <c r="C48" s="116"/>
      <c r="D48" s="116"/>
      <c r="E48" s="150"/>
      <c r="F48" s="150"/>
      <c r="G48" s="155"/>
      <c r="H48" s="150"/>
      <c r="I48" s="116"/>
      <c r="J48" s="116"/>
      <c r="K48" s="150"/>
      <c r="L48" s="150"/>
      <c r="M48" s="155"/>
      <c r="N48" s="150"/>
      <c r="O48" s="134"/>
      <c r="P48" s="134"/>
      <c r="Q48" s="134"/>
    </row>
    <row r="49" spans="2:17" x14ac:dyDescent="0.2">
      <c r="B49" s="150"/>
      <c r="C49" s="116"/>
      <c r="D49" s="116"/>
      <c r="E49" s="150"/>
      <c r="F49" s="150"/>
      <c r="G49" s="155"/>
      <c r="H49" s="150"/>
      <c r="I49" s="116"/>
      <c r="J49" s="116"/>
      <c r="K49" s="150"/>
      <c r="L49" s="150"/>
      <c r="M49" s="155"/>
      <c r="N49" s="150"/>
      <c r="O49" s="134"/>
      <c r="P49" s="134"/>
      <c r="Q49" s="134"/>
    </row>
    <row r="50" spans="2:17" x14ac:dyDescent="0.2">
      <c r="B50" s="150"/>
      <c r="C50" s="116"/>
      <c r="D50" s="116"/>
      <c r="E50" s="150"/>
      <c r="F50" s="150"/>
      <c r="G50" s="155"/>
      <c r="H50" s="150"/>
      <c r="I50" s="116"/>
      <c r="J50" s="116"/>
      <c r="K50" s="150"/>
      <c r="L50" s="150"/>
      <c r="M50" s="155"/>
      <c r="N50" s="150"/>
      <c r="O50" s="134"/>
      <c r="P50" s="134"/>
      <c r="Q50" s="134"/>
    </row>
    <row r="51" spans="2:17" x14ac:dyDescent="0.2">
      <c r="B51" s="150"/>
      <c r="C51" s="116"/>
      <c r="D51" s="116"/>
      <c r="E51" s="150"/>
      <c r="F51" s="150"/>
      <c r="G51" s="155"/>
      <c r="H51" s="150"/>
      <c r="I51" s="116"/>
      <c r="J51" s="116"/>
      <c r="K51" s="150"/>
      <c r="L51" s="150"/>
      <c r="M51" s="155"/>
      <c r="N51" s="150"/>
      <c r="O51" s="134"/>
      <c r="P51" s="134"/>
      <c r="Q51" s="134"/>
    </row>
    <row r="52" spans="2:17" x14ac:dyDescent="0.2">
      <c r="B52" s="150"/>
      <c r="C52" s="116"/>
      <c r="D52" s="116"/>
      <c r="E52" s="150"/>
      <c r="F52" s="150"/>
      <c r="G52" s="155"/>
      <c r="H52" s="150"/>
      <c r="I52" s="116"/>
      <c r="J52" s="116"/>
      <c r="K52" s="150"/>
      <c r="L52" s="150"/>
      <c r="M52" s="155"/>
      <c r="N52" s="150"/>
      <c r="O52" s="134"/>
      <c r="P52" s="134"/>
      <c r="Q52" s="134"/>
    </row>
    <row r="53" spans="2:17" x14ac:dyDescent="0.2">
      <c r="B53" s="150"/>
      <c r="C53" s="116"/>
      <c r="D53" s="116"/>
      <c r="E53" s="150"/>
      <c r="F53" s="150"/>
      <c r="G53" s="155"/>
      <c r="H53" s="150"/>
      <c r="I53" s="116"/>
      <c r="J53" s="116"/>
      <c r="K53" s="150"/>
      <c r="L53" s="150"/>
      <c r="M53" s="155"/>
      <c r="N53" s="150"/>
      <c r="O53" s="134"/>
      <c r="P53" s="134"/>
      <c r="Q53" s="134"/>
    </row>
    <row r="54" spans="2:17" x14ac:dyDescent="0.2">
      <c r="B54" s="150"/>
      <c r="C54" s="116"/>
      <c r="D54" s="116"/>
      <c r="E54" s="150"/>
      <c r="F54" s="150"/>
      <c r="G54" s="155"/>
      <c r="H54" s="150"/>
      <c r="I54" s="116"/>
      <c r="J54" s="116"/>
      <c r="K54" s="150"/>
      <c r="L54" s="150"/>
      <c r="M54" s="155"/>
      <c r="N54" s="150"/>
      <c r="O54" s="134"/>
      <c r="P54" s="134"/>
      <c r="Q54" s="134"/>
    </row>
    <row r="55" spans="2:17" x14ac:dyDescent="0.2">
      <c r="B55" s="150"/>
      <c r="C55" s="116"/>
      <c r="D55" s="116"/>
      <c r="E55" s="150"/>
      <c r="F55" s="150"/>
      <c r="G55" s="155"/>
      <c r="H55" s="150"/>
      <c r="I55" s="116"/>
      <c r="J55" s="116"/>
      <c r="K55" s="150"/>
      <c r="L55" s="150"/>
      <c r="M55" s="155"/>
      <c r="N55" s="150"/>
      <c r="O55" s="134"/>
      <c r="P55" s="134"/>
      <c r="Q55" s="134"/>
    </row>
    <row r="56" spans="2:17" x14ac:dyDescent="0.2">
      <c r="B56" s="150"/>
      <c r="C56" s="116"/>
      <c r="D56" s="116"/>
      <c r="E56" s="150"/>
      <c r="F56" s="150"/>
      <c r="G56" s="155"/>
      <c r="H56" s="150"/>
      <c r="I56" s="116"/>
      <c r="J56" s="116"/>
      <c r="K56" s="150"/>
      <c r="L56" s="150"/>
      <c r="M56" s="155"/>
      <c r="N56" s="150"/>
      <c r="O56" s="134"/>
      <c r="P56" s="134"/>
      <c r="Q56" s="134"/>
    </row>
    <row r="57" spans="2:17" x14ac:dyDescent="0.2">
      <c r="B57" s="150"/>
      <c r="C57" s="116"/>
      <c r="D57" s="116"/>
      <c r="E57" s="150"/>
      <c r="F57" s="150"/>
      <c r="G57" s="155"/>
      <c r="H57" s="150"/>
      <c r="I57" s="116"/>
      <c r="J57" s="116"/>
      <c r="K57" s="150"/>
      <c r="L57" s="150"/>
      <c r="M57" s="155"/>
      <c r="N57" s="150"/>
      <c r="O57" s="134"/>
      <c r="P57" s="134"/>
      <c r="Q57" s="134"/>
    </row>
    <row r="58" spans="2:17" x14ac:dyDescent="0.2">
      <c r="B58" s="150"/>
      <c r="C58" s="116"/>
      <c r="D58" s="116"/>
      <c r="E58" s="150"/>
      <c r="F58" s="150"/>
      <c r="G58" s="155"/>
      <c r="H58" s="150"/>
      <c r="I58" s="116"/>
      <c r="J58" s="116"/>
      <c r="K58" s="150"/>
      <c r="L58" s="150"/>
      <c r="M58" s="155"/>
      <c r="N58" s="150"/>
      <c r="O58" s="134"/>
      <c r="P58" s="134"/>
      <c r="Q58" s="134"/>
    </row>
    <row r="59" spans="2:17" x14ac:dyDescent="0.2">
      <c r="B59" s="150"/>
      <c r="C59" s="116"/>
      <c r="D59" s="116"/>
      <c r="E59" s="150"/>
      <c r="F59" s="150"/>
      <c r="G59" s="155"/>
      <c r="H59" s="150"/>
      <c r="I59" s="116"/>
      <c r="J59" s="116"/>
      <c r="K59" s="150"/>
      <c r="L59" s="150"/>
      <c r="M59" s="155"/>
      <c r="N59" s="150"/>
      <c r="O59" s="134"/>
      <c r="P59" s="134"/>
      <c r="Q59" s="134"/>
    </row>
    <row r="60" spans="2:17" x14ac:dyDescent="0.2">
      <c r="B60" s="150"/>
      <c r="C60" s="116"/>
      <c r="D60" s="116"/>
      <c r="E60" s="150"/>
      <c r="F60" s="150"/>
      <c r="G60" s="155"/>
      <c r="H60" s="150"/>
      <c r="I60" s="116"/>
      <c r="J60" s="116"/>
      <c r="K60" s="150"/>
      <c r="L60" s="150"/>
      <c r="M60" s="155"/>
      <c r="N60" s="150"/>
      <c r="O60" s="134"/>
      <c r="P60" s="134"/>
      <c r="Q60" s="134"/>
    </row>
    <row r="61" spans="2:17" x14ac:dyDescent="0.2">
      <c r="B61" s="150"/>
      <c r="C61" s="116"/>
      <c r="D61" s="116"/>
      <c r="E61" s="150"/>
      <c r="F61" s="150"/>
      <c r="G61" s="155"/>
      <c r="H61" s="150"/>
      <c r="I61" s="116"/>
      <c r="J61" s="116"/>
      <c r="K61" s="150"/>
      <c r="L61" s="150"/>
      <c r="M61" s="155"/>
      <c r="N61" s="150"/>
      <c r="O61" s="134"/>
      <c r="P61" s="134"/>
      <c r="Q61" s="134"/>
    </row>
    <row r="62" spans="2:17" x14ac:dyDescent="0.2">
      <c r="B62" s="150"/>
      <c r="C62" s="116"/>
      <c r="D62" s="116"/>
      <c r="E62" s="150"/>
      <c r="F62" s="150"/>
      <c r="G62" s="155"/>
      <c r="H62" s="150"/>
      <c r="I62" s="116"/>
      <c r="J62" s="116"/>
      <c r="K62" s="150"/>
      <c r="L62" s="150"/>
      <c r="M62" s="155"/>
      <c r="N62" s="150"/>
      <c r="O62" s="134"/>
      <c r="P62" s="134"/>
      <c r="Q62" s="134"/>
    </row>
    <row r="63" spans="2:17" x14ac:dyDescent="0.2">
      <c r="B63" s="150"/>
      <c r="C63" s="116"/>
      <c r="D63" s="116"/>
      <c r="E63" s="150"/>
      <c r="F63" s="150"/>
      <c r="G63" s="155"/>
      <c r="H63" s="150"/>
      <c r="I63" s="116"/>
      <c r="J63" s="116"/>
      <c r="K63" s="150"/>
      <c r="L63" s="150"/>
      <c r="M63" s="155"/>
      <c r="N63" s="150"/>
      <c r="O63" s="134"/>
      <c r="P63" s="134"/>
      <c r="Q63" s="134"/>
    </row>
    <row r="64" spans="2:17" x14ac:dyDescent="0.2">
      <c r="B64" s="150"/>
      <c r="C64" s="116"/>
      <c r="D64" s="116"/>
      <c r="E64" s="150"/>
      <c r="F64" s="150"/>
      <c r="G64" s="155"/>
      <c r="H64" s="150"/>
      <c r="I64" s="116"/>
      <c r="J64" s="116"/>
      <c r="K64" s="150"/>
      <c r="L64" s="150"/>
      <c r="M64" s="155"/>
      <c r="N64" s="150"/>
      <c r="O64" s="134"/>
      <c r="P64" s="134"/>
      <c r="Q64" s="134"/>
    </row>
    <row r="65" spans="2:17" x14ac:dyDescent="0.2">
      <c r="B65" s="150"/>
      <c r="C65" s="116"/>
      <c r="D65" s="116"/>
      <c r="E65" s="150"/>
      <c r="F65" s="150"/>
      <c r="G65" s="155"/>
      <c r="H65" s="150"/>
      <c r="I65" s="116"/>
      <c r="J65" s="116"/>
      <c r="K65" s="150"/>
      <c r="L65" s="150"/>
      <c r="M65" s="155"/>
      <c r="N65" s="150"/>
      <c r="O65" s="134"/>
      <c r="P65" s="134"/>
      <c r="Q65" s="134"/>
    </row>
    <row r="66" spans="2:17" x14ac:dyDescent="0.2">
      <c r="B66" s="150"/>
      <c r="C66" s="116"/>
      <c r="D66" s="116"/>
      <c r="E66" s="150"/>
      <c r="F66" s="150"/>
      <c r="G66" s="155"/>
      <c r="H66" s="150"/>
      <c r="I66" s="116"/>
      <c r="J66" s="116"/>
      <c r="K66" s="150"/>
      <c r="L66" s="150"/>
      <c r="M66" s="155"/>
      <c r="N66" s="150"/>
      <c r="O66" s="134"/>
      <c r="P66" s="134"/>
      <c r="Q66" s="134"/>
    </row>
    <row r="67" spans="2:17" x14ac:dyDescent="0.2">
      <c r="B67" s="150"/>
      <c r="C67" s="116"/>
      <c r="D67" s="116"/>
      <c r="E67" s="150"/>
      <c r="F67" s="150"/>
      <c r="G67" s="155"/>
      <c r="H67" s="150"/>
      <c r="I67" s="116"/>
      <c r="J67" s="116"/>
      <c r="K67" s="150"/>
      <c r="L67" s="150"/>
      <c r="M67" s="155"/>
      <c r="N67" s="150"/>
      <c r="O67" s="134"/>
      <c r="P67" s="134"/>
      <c r="Q67" s="134"/>
    </row>
    <row r="68" spans="2:17" x14ac:dyDescent="0.2">
      <c r="B68" s="150"/>
      <c r="C68" s="116"/>
      <c r="D68" s="116"/>
      <c r="E68" s="150"/>
      <c r="F68" s="150"/>
      <c r="G68" s="155"/>
      <c r="H68" s="150"/>
      <c r="I68" s="116"/>
      <c r="J68" s="116"/>
      <c r="K68" s="150"/>
      <c r="L68" s="150"/>
      <c r="M68" s="155"/>
      <c r="N68" s="150"/>
      <c r="O68" s="134"/>
      <c r="P68" s="134"/>
      <c r="Q68" s="134"/>
    </row>
    <row r="69" spans="2:17" x14ac:dyDescent="0.2">
      <c r="B69" s="150"/>
      <c r="C69" s="116"/>
      <c r="D69" s="116"/>
      <c r="E69" s="150"/>
      <c r="F69" s="150"/>
      <c r="G69" s="155"/>
      <c r="H69" s="150"/>
      <c r="I69" s="116"/>
      <c r="J69" s="116"/>
      <c r="K69" s="150"/>
      <c r="L69" s="150"/>
      <c r="M69" s="155"/>
      <c r="N69" s="150"/>
      <c r="O69" s="134"/>
      <c r="P69" s="134"/>
      <c r="Q69" s="134"/>
    </row>
    <row r="70" spans="2:17" x14ac:dyDescent="0.2">
      <c r="B70" s="150"/>
      <c r="C70" s="116"/>
      <c r="D70" s="116"/>
      <c r="E70" s="150"/>
      <c r="F70" s="150"/>
      <c r="G70" s="155"/>
      <c r="H70" s="150"/>
      <c r="I70" s="116"/>
      <c r="J70" s="116"/>
      <c r="K70" s="150"/>
      <c r="L70" s="150"/>
      <c r="M70" s="155"/>
      <c r="N70" s="150"/>
      <c r="O70" s="134"/>
      <c r="P70" s="134"/>
      <c r="Q70" s="134"/>
    </row>
    <row r="71" spans="2:17" x14ac:dyDescent="0.2">
      <c r="B71" s="150"/>
      <c r="C71" s="116"/>
      <c r="D71" s="116"/>
      <c r="E71" s="150"/>
      <c r="F71" s="150"/>
      <c r="G71" s="155"/>
      <c r="H71" s="150"/>
      <c r="I71" s="116"/>
      <c r="J71" s="116"/>
      <c r="K71" s="150"/>
      <c r="L71" s="150"/>
      <c r="M71" s="155"/>
      <c r="N71" s="150"/>
      <c r="O71" s="134"/>
      <c r="P71" s="134"/>
      <c r="Q71" s="134"/>
    </row>
    <row r="72" spans="2:17" x14ac:dyDescent="0.2">
      <c r="B72" s="150"/>
      <c r="C72" s="116"/>
      <c r="D72" s="116"/>
      <c r="E72" s="150"/>
      <c r="F72" s="150"/>
      <c r="G72" s="155"/>
      <c r="H72" s="150"/>
      <c r="I72" s="116"/>
      <c r="J72" s="116"/>
      <c r="K72" s="150"/>
      <c r="L72" s="150"/>
      <c r="M72" s="155"/>
      <c r="N72" s="150"/>
      <c r="O72" s="134"/>
      <c r="P72" s="134"/>
      <c r="Q72" s="134"/>
    </row>
    <row r="73" spans="2:17" x14ac:dyDescent="0.2">
      <c r="B73" s="150"/>
      <c r="C73" s="116"/>
      <c r="D73" s="116"/>
      <c r="E73" s="150"/>
      <c r="F73" s="150"/>
      <c r="G73" s="155"/>
      <c r="H73" s="150"/>
      <c r="I73" s="116"/>
      <c r="J73" s="116"/>
      <c r="K73" s="150"/>
      <c r="L73" s="150"/>
      <c r="M73" s="155"/>
      <c r="N73" s="150"/>
      <c r="O73" s="134"/>
      <c r="P73" s="134"/>
      <c r="Q73" s="134"/>
    </row>
    <row r="74" spans="2:17" x14ac:dyDescent="0.2">
      <c r="B74" s="150"/>
      <c r="C74" s="116"/>
      <c r="D74" s="116"/>
      <c r="E74" s="150"/>
      <c r="F74" s="150"/>
      <c r="G74" s="155"/>
      <c r="H74" s="150"/>
      <c r="I74" s="116"/>
      <c r="J74" s="116"/>
      <c r="K74" s="150"/>
      <c r="L74" s="150"/>
      <c r="M74" s="155"/>
      <c r="N74" s="150"/>
      <c r="O74" s="134"/>
      <c r="P74" s="134"/>
      <c r="Q74" s="134"/>
    </row>
    <row r="75" spans="2:17" x14ac:dyDescent="0.2">
      <c r="B75" s="150"/>
      <c r="C75" s="116"/>
      <c r="D75" s="116"/>
      <c r="E75" s="150"/>
      <c r="F75" s="150"/>
      <c r="G75" s="155"/>
      <c r="H75" s="150"/>
      <c r="I75" s="116"/>
      <c r="J75" s="116"/>
      <c r="K75" s="150"/>
      <c r="L75" s="150"/>
      <c r="M75" s="155"/>
      <c r="N75" s="150"/>
      <c r="O75" s="134"/>
      <c r="P75" s="134"/>
      <c r="Q75" s="134"/>
    </row>
    <row r="76" spans="2:17" x14ac:dyDescent="0.2">
      <c r="B76" s="150"/>
      <c r="C76" s="116"/>
      <c r="D76" s="116"/>
      <c r="E76" s="150"/>
      <c r="F76" s="150"/>
      <c r="G76" s="155"/>
      <c r="H76" s="150"/>
      <c r="I76" s="116"/>
      <c r="J76" s="116"/>
      <c r="K76" s="150"/>
      <c r="L76" s="150"/>
      <c r="M76" s="155"/>
      <c r="N76" s="150"/>
      <c r="O76" s="134"/>
      <c r="P76" s="134"/>
      <c r="Q76" s="134"/>
    </row>
    <row r="77" spans="2:17" x14ac:dyDescent="0.2">
      <c r="B77" s="150"/>
      <c r="C77" s="116"/>
      <c r="D77" s="116"/>
      <c r="E77" s="150"/>
      <c r="F77" s="150"/>
      <c r="G77" s="155"/>
      <c r="H77" s="150"/>
      <c r="I77" s="116"/>
      <c r="J77" s="116"/>
      <c r="K77" s="150"/>
      <c r="L77" s="150"/>
      <c r="M77" s="155"/>
      <c r="N77" s="150"/>
      <c r="O77" s="134"/>
      <c r="P77" s="134"/>
      <c r="Q77" s="134"/>
    </row>
    <row r="78" spans="2:17" x14ac:dyDescent="0.2">
      <c r="B78" s="150"/>
      <c r="C78" s="116"/>
      <c r="D78" s="116"/>
      <c r="E78" s="150"/>
      <c r="F78" s="150"/>
      <c r="G78" s="155"/>
      <c r="H78" s="150"/>
      <c r="I78" s="116"/>
      <c r="J78" s="116"/>
      <c r="K78" s="150"/>
      <c r="L78" s="150"/>
      <c r="M78" s="155"/>
      <c r="N78" s="150"/>
      <c r="O78" s="134"/>
      <c r="P78" s="134"/>
      <c r="Q78" s="134"/>
    </row>
    <row r="79" spans="2:17" x14ac:dyDescent="0.2">
      <c r="B79" s="150"/>
      <c r="C79" s="116"/>
      <c r="D79" s="116"/>
      <c r="E79" s="150"/>
      <c r="F79" s="150"/>
      <c r="G79" s="155"/>
      <c r="H79" s="150"/>
      <c r="I79" s="116"/>
      <c r="J79" s="116"/>
      <c r="K79" s="150"/>
      <c r="L79" s="150"/>
      <c r="M79" s="155"/>
      <c r="N79" s="150"/>
      <c r="O79" s="134"/>
      <c r="P79" s="134"/>
      <c r="Q79" s="134"/>
    </row>
    <row r="80" spans="2:17" x14ac:dyDescent="0.2">
      <c r="B80" s="150"/>
      <c r="C80" s="116"/>
      <c r="D80" s="116"/>
      <c r="E80" s="150"/>
      <c r="F80" s="150"/>
      <c r="G80" s="155"/>
      <c r="H80" s="150"/>
      <c r="I80" s="116"/>
      <c r="J80" s="116"/>
      <c r="K80" s="150"/>
      <c r="L80" s="150"/>
      <c r="M80" s="155"/>
      <c r="N80" s="150"/>
      <c r="O80" s="134"/>
      <c r="P80" s="134"/>
      <c r="Q80" s="134"/>
    </row>
    <row r="81" spans="2:17" x14ac:dyDescent="0.2">
      <c r="B81" s="150"/>
      <c r="C81" s="116"/>
      <c r="D81" s="116"/>
      <c r="E81" s="150"/>
      <c r="F81" s="150"/>
      <c r="G81" s="155"/>
      <c r="H81" s="150"/>
      <c r="I81" s="116"/>
      <c r="J81" s="116"/>
      <c r="K81" s="150"/>
      <c r="L81" s="150"/>
      <c r="M81" s="155"/>
      <c r="N81" s="150"/>
      <c r="O81" s="134"/>
      <c r="P81" s="134"/>
      <c r="Q81" s="134"/>
    </row>
    <row r="82" spans="2:17" x14ac:dyDescent="0.2">
      <c r="B82" s="150"/>
      <c r="C82" s="116"/>
      <c r="D82" s="116"/>
      <c r="E82" s="150"/>
      <c r="F82" s="150"/>
      <c r="G82" s="155"/>
      <c r="H82" s="150"/>
      <c r="I82" s="116"/>
      <c r="J82" s="116"/>
      <c r="K82" s="150"/>
      <c r="L82" s="150"/>
      <c r="M82" s="155"/>
      <c r="N82" s="150"/>
      <c r="O82" s="134"/>
      <c r="P82" s="134"/>
      <c r="Q82" s="134"/>
    </row>
    <row r="83" spans="2:17" x14ac:dyDescent="0.2">
      <c r="B83" s="150"/>
      <c r="C83" s="116"/>
      <c r="D83" s="116"/>
      <c r="E83" s="150"/>
      <c r="F83" s="150"/>
      <c r="G83" s="155"/>
      <c r="H83" s="150"/>
      <c r="I83" s="116"/>
      <c r="J83" s="116"/>
      <c r="K83" s="150"/>
      <c r="L83" s="150"/>
      <c r="M83" s="155"/>
      <c r="N83" s="150"/>
      <c r="O83" s="134"/>
      <c r="P83" s="134"/>
      <c r="Q83" s="134"/>
    </row>
    <row r="84" spans="2:17" x14ac:dyDescent="0.2">
      <c r="B84" s="150"/>
      <c r="C84" s="116"/>
      <c r="D84" s="116"/>
      <c r="E84" s="150"/>
      <c r="F84" s="150"/>
      <c r="G84" s="155"/>
      <c r="H84" s="150"/>
      <c r="I84" s="116"/>
      <c r="J84" s="116"/>
      <c r="K84" s="150"/>
      <c r="L84" s="150"/>
      <c r="M84" s="155"/>
      <c r="N84" s="150"/>
      <c r="O84" s="134"/>
      <c r="P84" s="134"/>
      <c r="Q84" s="134"/>
    </row>
    <row r="85" spans="2:17" x14ac:dyDescent="0.2">
      <c r="B85" s="150"/>
      <c r="C85" s="116"/>
      <c r="D85" s="116"/>
      <c r="E85" s="150"/>
      <c r="F85" s="150"/>
      <c r="G85" s="155"/>
      <c r="H85" s="150"/>
      <c r="I85" s="116"/>
      <c r="J85" s="116"/>
      <c r="K85" s="150"/>
      <c r="L85" s="150"/>
      <c r="M85" s="155"/>
      <c r="N85" s="150"/>
      <c r="O85" s="134"/>
      <c r="P85" s="134"/>
      <c r="Q85" s="134"/>
    </row>
    <row r="86" spans="2:17" x14ac:dyDescent="0.2">
      <c r="B86" s="150"/>
      <c r="C86" s="116"/>
      <c r="D86" s="116"/>
      <c r="E86" s="150"/>
      <c r="F86" s="150"/>
      <c r="G86" s="155"/>
      <c r="H86" s="150"/>
      <c r="I86" s="116"/>
      <c r="J86" s="116"/>
      <c r="K86" s="150"/>
      <c r="L86" s="150"/>
      <c r="M86" s="155"/>
      <c r="N86" s="150"/>
      <c r="O86" s="134"/>
      <c r="P86" s="134"/>
      <c r="Q86" s="134"/>
    </row>
    <row r="87" spans="2:17" x14ac:dyDescent="0.2">
      <c r="B87" s="150"/>
      <c r="C87" s="116"/>
      <c r="D87" s="116"/>
      <c r="E87" s="150"/>
      <c r="F87" s="150"/>
      <c r="G87" s="155"/>
      <c r="H87" s="150"/>
      <c r="I87" s="116"/>
      <c r="J87" s="116"/>
      <c r="K87" s="150"/>
      <c r="L87" s="150"/>
      <c r="M87" s="155"/>
      <c r="N87" s="150"/>
      <c r="O87" s="134"/>
      <c r="P87" s="134"/>
      <c r="Q87" s="134"/>
    </row>
    <row r="88" spans="2:17" x14ac:dyDescent="0.2">
      <c r="B88" s="150"/>
      <c r="C88" s="116"/>
      <c r="D88" s="116"/>
      <c r="E88" s="150"/>
      <c r="F88" s="150"/>
      <c r="G88" s="155"/>
      <c r="H88" s="150"/>
      <c r="I88" s="116"/>
      <c r="J88" s="116"/>
      <c r="K88" s="150"/>
      <c r="L88" s="150"/>
      <c r="M88" s="155"/>
      <c r="N88" s="150"/>
      <c r="O88" s="134"/>
      <c r="P88" s="134"/>
      <c r="Q88" s="134"/>
    </row>
    <row r="89" spans="2:17" x14ac:dyDescent="0.2">
      <c r="B89" s="150"/>
      <c r="C89" s="116"/>
      <c r="D89" s="116"/>
      <c r="E89" s="150"/>
      <c r="F89" s="150"/>
      <c r="G89" s="155"/>
      <c r="H89" s="150"/>
      <c r="I89" s="116"/>
      <c r="J89" s="116"/>
      <c r="K89" s="150"/>
      <c r="L89" s="150"/>
      <c r="M89" s="155"/>
      <c r="N89" s="150"/>
      <c r="O89" s="134"/>
      <c r="P89" s="134"/>
      <c r="Q89" s="134"/>
    </row>
    <row r="90" spans="2:17" x14ac:dyDescent="0.2">
      <c r="B90" s="150"/>
      <c r="C90" s="116"/>
      <c r="D90" s="116"/>
      <c r="E90" s="150"/>
      <c r="F90" s="150"/>
      <c r="G90" s="155"/>
      <c r="H90" s="150"/>
      <c r="I90" s="116"/>
      <c r="J90" s="116"/>
      <c r="K90" s="150"/>
      <c r="L90" s="150"/>
      <c r="M90" s="155"/>
      <c r="N90" s="150"/>
      <c r="O90" s="134"/>
      <c r="P90" s="134"/>
      <c r="Q90" s="134"/>
    </row>
    <row r="91" spans="2:17" x14ac:dyDescent="0.2">
      <c r="B91" s="150"/>
      <c r="C91" s="116"/>
      <c r="D91" s="116"/>
      <c r="E91" s="150"/>
      <c r="F91" s="150"/>
      <c r="G91" s="155"/>
      <c r="H91" s="150"/>
      <c r="I91" s="116"/>
      <c r="J91" s="116"/>
      <c r="K91" s="150"/>
      <c r="L91" s="150"/>
      <c r="M91" s="155"/>
      <c r="N91" s="150"/>
      <c r="O91" s="134"/>
      <c r="P91" s="134"/>
      <c r="Q91" s="134"/>
    </row>
    <row r="92" spans="2:17" x14ac:dyDescent="0.2">
      <c r="B92" s="150"/>
      <c r="C92" s="116"/>
      <c r="D92" s="116"/>
      <c r="E92" s="150"/>
      <c r="F92" s="150"/>
      <c r="G92" s="155"/>
      <c r="H92" s="150"/>
      <c r="I92" s="116"/>
      <c r="J92" s="116"/>
      <c r="K92" s="150"/>
      <c r="L92" s="150"/>
      <c r="M92" s="155"/>
      <c r="N92" s="150"/>
      <c r="O92" s="134"/>
      <c r="P92" s="134"/>
      <c r="Q92" s="134"/>
    </row>
    <row r="93" spans="2:17" x14ac:dyDescent="0.2">
      <c r="B93" s="150"/>
      <c r="C93" s="116"/>
      <c r="D93" s="116"/>
      <c r="E93" s="150"/>
      <c r="F93" s="150"/>
      <c r="G93" s="155"/>
      <c r="H93" s="150"/>
      <c r="I93" s="116"/>
      <c r="J93" s="116"/>
      <c r="K93" s="150"/>
      <c r="L93" s="150"/>
      <c r="M93" s="155"/>
      <c r="N93" s="150"/>
      <c r="O93" s="134"/>
      <c r="P93" s="134"/>
      <c r="Q93" s="134"/>
    </row>
    <row r="94" spans="2:17" x14ac:dyDescent="0.2">
      <c r="B94" s="150"/>
      <c r="C94" s="116"/>
      <c r="D94" s="116"/>
      <c r="E94" s="150"/>
      <c r="F94" s="150"/>
      <c r="G94" s="155"/>
      <c r="H94" s="150"/>
      <c r="I94" s="116"/>
      <c r="J94" s="116"/>
      <c r="K94" s="150"/>
      <c r="L94" s="150"/>
      <c r="M94" s="155"/>
      <c r="N94" s="150"/>
      <c r="O94" s="134"/>
      <c r="P94" s="134"/>
      <c r="Q94" s="134"/>
    </row>
    <row r="95" spans="2:17" x14ac:dyDescent="0.2">
      <c r="B95" s="150"/>
      <c r="C95" s="116"/>
      <c r="D95" s="116"/>
      <c r="E95" s="150"/>
      <c r="F95" s="150"/>
      <c r="G95" s="155"/>
      <c r="H95" s="150"/>
      <c r="I95" s="116"/>
      <c r="J95" s="116"/>
      <c r="K95" s="150"/>
      <c r="L95" s="150"/>
      <c r="M95" s="155"/>
      <c r="N95" s="150"/>
      <c r="O95" s="134"/>
      <c r="P95" s="134"/>
      <c r="Q95" s="134"/>
    </row>
    <row r="96" spans="2:17" x14ac:dyDescent="0.2">
      <c r="B96" s="150"/>
      <c r="C96" s="116"/>
      <c r="D96" s="116"/>
      <c r="E96" s="150"/>
      <c r="F96" s="150"/>
      <c r="G96" s="155"/>
      <c r="H96" s="150"/>
      <c r="I96" s="116"/>
      <c r="J96" s="116"/>
      <c r="K96" s="150"/>
      <c r="L96" s="150"/>
      <c r="M96" s="155"/>
      <c r="N96" s="150"/>
      <c r="O96" s="134"/>
      <c r="P96" s="134"/>
      <c r="Q96" s="134"/>
    </row>
    <row r="97" spans="2:17" x14ac:dyDescent="0.2">
      <c r="B97" s="150"/>
      <c r="C97" s="116"/>
      <c r="D97" s="116"/>
      <c r="E97" s="150"/>
      <c r="F97" s="150"/>
      <c r="G97" s="155"/>
      <c r="H97" s="150"/>
      <c r="I97" s="116"/>
      <c r="J97" s="116"/>
      <c r="K97" s="150"/>
      <c r="L97" s="150"/>
      <c r="M97" s="155"/>
      <c r="N97" s="150"/>
      <c r="O97" s="134"/>
      <c r="P97" s="134"/>
      <c r="Q97" s="134"/>
    </row>
    <row r="98" spans="2:17" x14ac:dyDescent="0.2">
      <c r="B98" s="150"/>
      <c r="C98" s="116"/>
      <c r="D98" s="116"/>
      <c r="E98" s="150"/>
      <c r="F98" s="150"/>
      <c r="G98" s="155"/>
      <c r="H98" s="150"/>
      <c r="I98" s="116"/>
      <c r="J98" s="116"/>
      <c r="K98" s="150"/>
      <c r="L98" s="150"/>
      <c r="M98" s="155"/>
      <c r="N98" s="150"/>
      <c r="O98" s="134"/>
      <c r="P98" s="134"/>
      <c r="Q98" s="134"/>
    </row>
    <row r="99" spans="2:17" x14ac:dyDescent="0.2">
      <c r="B99" s="150"/>
      <c r="C99" s="116"/>
      <c r="D99" s="116"/>
      <c r="E99" s="150"/>
      <c r="F99" s="150"/>
      <c r="G99" s="155"/>
      <c r="H99" s="150"/>
      <c r="I99" s="116"/>
      <c r="J99" s="116"/>
      <c r="K99" s="150"/>
      <c r="L99" s="150"/>
      <c r="M99" s="155"/>
      <c r="N99" s="150"/>
      <c r="O99" s="134"/>
      <c r="P99" s="134"/>
      <c r="Q99" s="134"/>
    </row>
    <row r="100" spans="2:17" x14ac:dyDescent="0.2">
      <c r="B100" s="150"/>
      <c r="C100" s="116"/>
      <c r="D100" s="116"/>
      <c r="E100" s="150"/>
      <c r="F100" s="150"/>
      <c r="G100" s="155"/>
      <c r="H100" s="150"/>
      <c r="I100" s="116"/>
      <c r="J100" s="116"/>
      <c r="K100" s="150"/>
      <c r="L100" s="150"/>
      <c r="M100" s="155"/>
      <c r="N100" s="150"/>
      <c r="O100" s="134"/>
      <c r="P100" s="134"/>
      <c r="Q100" s="134"/>
    </row>
    <row r="101" spans="2:17" x14ac:dyDescent="0.2">
      <c r="B101" s="150"/>
      <c r="C101" s="116"/>
      <c r="D101" s="116"/>
      <c r="E101" s="150"/>
      <c r="F101" s="150"/>
      <c r="G101" s="155"/>
      <c r="H101" s="150"/>
      <c r="I101" s="116"/>
      <c r="J101" s="116"/>
      <c r="K101" s="150"/>
      <c r="L101" s="150"/>
      <c r="M101" s="155"/>
      <c r="N101" s="150"/>
      <c r="O101" s="134"/>
      <c r="P101" s="134"/>
      <c r="Q101" s="134"/>
    </row>
    <row r="102" spans="2:17" x14ac:dyDescent="0.2">
      <c r="B102" s="150"/>
      <c r="C102" s="116"/>
      <c r="D102" s="116"/>
      <c r="E102" s="150"/>
      <c r="F102" s="150"/>
      <c r="G102" s="155"/>
      <c r="H102" s="150"/>
      <c r="I102" s="116"/>
      <c r="J102" s="116"/>
      <c r="K102" s="150"/>
      <c r="L102" s="150"/>
      <c r="M102" s="155"/>
      <c r="N102" s="150"/>
      <c r="O102" s="134"/>
      <c r="P102" s="134"/>
      <c r="Q102" s="134"/>
    </row>
    <row r="103" spans="2:17" x14ac:dyDescent="0.2">
      <c r="B103" s="150"/>
      <c r="C103" s="116"/>
      <c r="D103" s="116"/>
      <c r="E103" s="150"/>
      <c r="F103" s="150"/>
      <c r="G103" s="155"/>
      <c r="H103" s="150"/>
      <c r="I103" s="116"/>
      <c r="J103" s="116"/>
      <c r="K103" s="150"/>
      <c r="L103" s="150"/>
      <c r="M103" s="155"/>
      <c r="N103" s="150"/>
      <c r="O103" s="134"/>
      <c r="P103" s="134"/>
      <c r="Q103" s="134"/>
    </row>
    <row r="104" spans="2:17" x14ac:dyDescent="0.2">
      <c r="B104" s="150"/>
      <c r="C104" s="116"/>
      <c r="D104" s="116"/>
      <c r="E104" s="150"/>
      <c r="F104" s="150"/>
      <c r="G104" s="155"/>
      <c r="H104" s="150"/>
      <c r="I104" s="116"/>
      <c r="J104" s="116"/>
      <c r="K104" s="150"/>
      <c r="L104" s="150"/>
      <c r="M104" s="155"/>
      <c r="N104" s="150"/>
      <c r="O104" s="134"/>
      <c r="P104" s="134"/>
      <c r="Q104" s="134"/>
    </row>
    <row r="105" spans="2:17" x14ac:dyDescent="0.2">
      <c r="B105" s="150"/>
      <c r="C105" s="116"/>
      <c r="D105" s="116"/>
      <c r="E105" s="150"/>
      <c r="F105" s="150"/>
      <c r="G105" s="155"/>
      <c r="H105" s="150"/>
      <c r="I105" s="116"/>
      <c r="J105" s="116"/>
      <c r="K105" s="150"/>
      <c r="L105" s="150"/>
      <c r="M105" s="155"/>
      <c r="N105" s="150"/>
      <c r="O105" s="134"/>
      <c r="P105" s="134"/>
      <c r="Q105" s="134"/>
    </row>
    <row r="106" spans="2:17" x14ac:dyDescent="0.2">
      <c r="B106" s="150"/>
      <c r="C106" s="116"/>
      <c r="D106" s="116"/>
      <c r="E106" s="150"/>
      <c r="F106" s="150"/>
      <c r="G106" s="155"/>
      <c r="H106" s="150"/>
      <c r="I106" s="116"/>
      <c r="J106" s="116"/>
      <c r="K106" s="150"/>
      <c r="L106" s="150"/>
      <c r="M106" s="155"/>
      <c r="N106" s="150"/>
      <c r="O106" s="134"/>
      <c r="P106" s="134"/>
      <c r="Q106" s="134"/>
    </row>
    <row r="107" spans="2:17" x14ac:dyDescent="0.2">
      <c r="B107" s="150"/>
      <c r="C107" s="116"/>
      <c r="D107" s="116"/>
      <c r="E107" s="150"/>
      <c r="F107" s="150"/>
      <c r="G107" s="155"/>
      <c r="H107" s="150"/>
      <c r="I107" s="116"/>
      <c r="J107" s="116"/>
      <c r="K107" s="150"/>
      <c r="L107" s="150"/>
      <c r="M107" s="155"/>
      <c r="N107" s="150"/>
      <c r="O107" s="134"/>
      <c r="P107" s="134"/>
      <c r="Q107" s="134"/>
    </row>
    <row r="108" spans="2:17" x14ac:dyDescent="0.2">
      <c r="B108" s="150"/>
      <c r="C108" s="116"/>
      <c r="D108" s="116"/>
      <c r="E108" s="150"/>
      <c r="F108" s="150"/>
      <c r="G108" s="155"/>
      <c r="H108" s="150"/>
      <c r="I108" s="116"/>
      <c r="J108" s="116"/>
      <c r="K108" s="150"/>
      <c r="L108" s="150"/>
      <c r="M108" s="155"/>
      <c r="N108" s="150"/>
      <c r="O108" s="134"/>
      <c r="P108" s="134"/>
      <c r="Q108" s="134"/>
    </row>
    <row r="109" spans="2:17" x14ac:dyDescent="0.2">
      <c r="B109" s="150"/>
      <c r="C109" s="116"/>
      <c r="D109" s="116"/>
      <c r="E109" s="150"/>
      <c r="F109" s="150"/>
      <c r="G109" s="155"/>
      <c r="H109" s="150"/>
      <c r="I109" s="116"/>
      <c r="J109" s="116"/>
      <c r="K109" s="150"/>
      <c r="L109" s="150"/>
      <c r="M109" s="155"/>
      <c r="N109" s="150"/>
      <c r="O109" s="134"/>
      <c r="P109" s="134"/>
      <c r="Q109" s="134"/>
    </row>
    <row r="110" spans="2:17" x14ac:dyDescent="0.2">
      <c r="B110" s="150"/>
      <c r="C110" s="116"/>
      <c r="D110" s="116"/>
      <c r="E110" s="150"/>
      <c r="F110" s="150"/>
      <c r="G110" s="155"/>
      <c r="H110" s="150"/>
      <c r="I110" s="116"/>
      <c r="J110" s="116"/>
      <c r="K110" s="150"/>
      <c r="L110" s="150"/>
      <c r="M110" s="155"/>
      <c r="N110" s="150"/>
      <c r="O110" s="134"/>
      <c r="P110" s="134"/>
      <c r="Q110" s="134"/>
    </row>
    <row r="111" spans="2:17" x14ac:dyDescent="0.2">
      <c r="B111" s="150"/>
      <c r="C111" s="116"/>
      <c r="D111" s="116"/>
      <c r="E111" s="150"/>
      <c r="F111" s="150"/>
      <c r="G111" s="155"/>
      <c r="H111" s="150"/>
      <c r="I111" s="116"/>
      <c r="J111" s="116"/>
      <c r="K111" s="150"/>
      <c r="L111" s="150"/>
      <c r="M111" s="155"/>
      <c r="N111" s="150"/>
      <c r="O111" s="134"/>
      <c r="P111" s="134"/>
      <c r="Q111" s="134"/>
    </row>
    <row r="112" spans="2:17" x14ac:dyDescent="0.2">
      <c r="B112" s="150"/>
      <c r="C112" s="116"/>
      <c r="D112" s="116"/>
      <c r="E112" s="150"/>
      <c r="F112" s="150"/>
      <c r="G112" s="155"/>
      <c r="H112" s="150"/>
      <c r="I112" s="116"/>
      <c r="J112" s="116"/>
      <c r="K112" s="150"/>
      <c r="L112" s="150"/>
      <c r="M112" s="155"/>
      <c r="N112" s="150"/>
      <c r="O112" s="134"/>
      <c r="P112" s="134"/>
      <c r="Q112" s="134"/>
    </row>
    <row r="113" spans="2:17" x14ac:dyDescent="0.2">
      <c r="B113" s="150"/>
      <c r="C113" s="116"/>
      <c r="D113" s="116"/>
      <c r="E113" s="150"/>
      <c r="F113" s="150"/>
      <c r="G113" s="155"/>
      <c r="H113" s="150"/>
      <c r="I113" s="116"/>
      <c r="J113" s="116"/>
      <c r="K113" s="150"/>
      <c r="L113" s="150"/>
      <c r="M113" s="155"/>
      <c r="N113" s="150"/>
      <c r="O113" s="134"/>
      <c r="P113" s="134"/>
      <c r="Q113" s="134"/>
    </row>
    <row r="114" spans="2:17" x14ac:dyDescent="0.2">
      <c r="B114" s="150"/>
      <c r="C114" s="116"/>
      <c r="D114" s="116"/>
      <c r="E114" s="150"/>
      <c r="F114" s="150"/>
      <c r="G114" s="155"/>
      <c r="H114" s="150"/>
      <c r="I114" s="116"/>
      <c r="J114" s="116"/>
      <c r="K114" s="150"/>
      <c r="L114" s="150"/>
      <c r="M114" s="155"/>
      <c r="N114" s="150"/>
      <c r="O114" s="134"/>
      <c r="P114" s="134"/>
      <c r="Q114" s="134"/>
    </row>
    <row r="115" spans="2:17" x14ac:dyDescent="0.2">
      <c r="B115" s="150"/>
      <c r="C115" s="116"/>
      <c r="D115" s="116"/>
      <c r="E115" s="150"/>
      <c r="F115" s="150"/>
      <c r="G115" s="155"/>
      <c r="H115" s="150"/>
      <c r="I115" s="116"/>
      <c r="J115" s="116"/>
      <c r="K115" s="150"/>
      <c r="L115" s="150"/>
      <c r="M115" s="155"/>
      <c r="N115" s="150"/>
      <c r="O115" s="134"/>
      <c r="P115" s="134"/>
      <c r="Q115" s="134"/>
    </row>
    <row r="116" spans="2:17" x14ac:dyDescent="0.2">
      <c r="B116" s="150"/>
      <c r="C116" s="116"/>
      <c r="D116" s="116"/>
      <c r="E116" s="150"/>
      <c r="F116" s="150"/>
      <c r="G116" s="155"/>
      <c r="H116" s="150"/>
      <c r="I116" s="116"/>
      <c r="J116" s="116"/>
      <c r="K116" s="150"/>
      <c r="L116" s="150"/>
      <c r="M116" s="155"/>
      <c r="N116" s="150"/>
      <c r="O116" s="134"/>
      <c r="P116" s="134"/>
      <c r="Q116" s="134"/>
    </row>
    <row r="117" spans="2:17" x14ac:dyDescent="0.2">
      <c r="B117" s="150"/>
      <c r="C117" s="116"/>
      <c r="D117" s="116"/>
      <c r="E117" s="150"/>
      <c r="F117" s="150"/>
      <c r="G117" s="155"/>
      <c r="H117" s="150"/>
      <c r="I117" s="116"/>
      <c r="J117" s="116"/>
      <c r="K117" s="150"/>
      <c r="L117" s="150"/>
      <c r="M117" s="155"/>
      <c r="N117" s="150"/>
      <c r="O117" s="134"/>
      <c r="P117" s="134"/>
      <c r="Q117" s="134"/>
    </row>
    <row r="118" spans="2:17" x14ac:dyDescent="0.2">
      <c r="B118" s="150"/>
      <c r="C118" s="116"/>
      <c r="D118" s="116"/>
      <c r="E118" s="150"/>
      <c r="F118" s="150"/>
      <c r="G118" s="155"/>
      <c r="H118" s="150"/>
      <c r="I118" s="116"/>
      <c r="J118" s="116"/>
      <c r="K118" s="150"/>
      <c r="L118" s="150"/>
      <c r="M118" s="155"/>
      <c r="N118" s="150"/>
      <c r="O118" s="134"/>
      <c r="P118" s="134"/>
      <c r="Q118" s="134"/>
    </row>
    <row r="119" spans="2:17" x14ac:dyDescent="0.2">
      <c r="B119" s="150"/>
      <c r="C119" s="116"/>
      <c r="D119" s="116"/>
      <c r="E119" s="150"/>
      <c r="F119" s="150"/>
      <c r="G119" s="155"/>
      <c r="H119" s="150"/>
      <c r="I119" s="116"/>
      <c r="J119" s="116"/>
      <c r="K119" s="150"/>
      <c r="L119" s="150"/>
      <c r="M119" s="155"/>
      <c r="N119" s="150"/>
      <c r="O119" s="134"/>
      <c r="P119" s="134"/>
      <c r="Q119" s="134"/>
    </row>
    <row r="120" spans="2:17" x14ac:dyDescent="0.2">
      <c r="B120" s="150"/>
      <c r="C120" s="116"/>
      <c r="D120" s="116"/>
      <c r="E120" s="150"/>
      <c r="F120" s="150"/>
      <c r="G120" s="155"/>
      <c r="H120" s="150"/>
      <c r="I120" s="116"/>
      <c r="J120" s="116"/>
      <c r="K120" s="150"/>
      <c r="L120" s="150"/>
      <c r="M120" s="155"/>
      <c r="N120" s="150"/>
      <c r="O120" s="134"/>
      <c r="P120" s="134"/>
      <c r="Q120" s="134"/>
    </row>
    <row r="121" spans="2:17" x14ac:dyDescent="0.2">
      <c r="B121" s="150"/>
      <c r="C121" s="116"/>
      <c r="D121" s="116"/>
      <c r="E121" s="150"/>
      <c r="F121" s="150"/>
      <c r="G121" s="155"/>
      <c r="H121" s="150"/>
      <c r="I121" s="116"/>
      <c r="J121" s="116"/>
      <c r="K121" s="150"/>
      <c r="L121" s="150"/>
      <c r="M121" s="155"/>
      <c r="N121" s="150"/>
      <c r="O121" s="134"/>
      <c r="P121" s="134"/>
      <c r="Q121" s="134"/>
    </row>
    <row r="122" spans="2:17" x14ac:dyDescent="0.2">
      <c r="B122" s="150"/>
      <c r="C122" s="116"/>
      <c r="D122" s="116"/>
      <c r="E122" s="150"/>
      <c r="F122" s="150"/>
      <c r="G122" s="155"/>
      <c r="H122" s="150"/>
      <c r="I122" s="116"/>
      <c r="J122" s="116"/>
      <c r="K122" s="150"/>
      <c r="L122" s="150"/>
      <c r="M122" s="155"/>
      <c r="N122" s="150"/>
      <c r="O122" s="134"/>
      <c r="P122" s="134"/>
      <c r="Q122" s="134"/>
    </row>
    <row r="123" spans="2:17" x14ac:dyDescent="0.2">
      <c r="B123" s="150"/>
      <c r="C123" s="116"/>
      <c r="D123" s="116"/>
      <c r="E123" s="150"/>
      <c r="F123" s="150"/>
      <c r="G123" s="155"/>
      <c r="H123" s="150"/>
      <c r="I123" s="116"/>
      <c r="J123" s="116"/>
      <c r="K123" s="150"/>
      <c r="L123" s="150"/>
      <c r="M123" s="155"/>
      <c r="N123" s="150"/>
      <c r="O123" s="134"/>
      <c r="P123" s="134"/>
      <c r="Q123" s="134"/>
    </row>
    <row r="124" spans="2:17" x14ac:dyDescent="0.2">
      <c r="B124" s="150"/>
      <c r="C124" s="116"/>
      <c r="D124" s="116"/>
      <c r="E124" s="150"/>
      <c r="F124" s="150"/>
      <c r="G124" s="155"/>
      <c r="H124" s="150"/>
      <c r="I124" s="116"/>
      <c r="J124" s="116"/>
      <c r="K124" s="150"/>
      <c r="L124" s="150"/>
      <c r="M124" s="155"/>
      <c r="N124" s="150"/>
      <c r="O124" s="134"/>
      <c r="P124" s="134"/>
      <c r="Q124" s="134"/>
    </row>
    <row r="125" spans="2:17" x14ac:dyDescent="0.2">
      <c r="B125" s="150"/>
      <c r="C125" s="116"/>
      <c r="D125" s="116"/>
      <c r="E125" s="150"/>
      <c r="F125" s="150"/>
      <c r="G125" s="155"/>
      <c r="H125" s="150"/>
      <c r="I125" s="116"/>
      <c r="J125" s="116"/>
      <c r="K125" s="150"/>
      <c r="L125" s="150"/>
      <c r="M125" s="155"/>
      <c r="N125" s="150"/>
      <c r="O125" s="134"/>
      <c r="P125" s="134"/>
      <c r="Q125" s="134"/>
    </row>
    <row r="126" spans="2:17" x14ac:dyDescent="0.2">
      <c r="B126" s="150"/>
      <c r="C126" s="116"/>
      <c r="D126" s="116"/>
      <c r="E126" s="150"/>
      <c r="F126" s="150"/>
      <c r="G126" s="155"/>
      <c r="H126" s="150"/>
      <c r="I126" s="116"/>
      <c r="J126" s="116"/>
      <c r="K126" s="150"/>
      <c r="L126" s="150"/>
      <c r="M126" s="155"/>
      <c r="N126" s="150"/>
      <c r="O126" s="134"/>
      <c r="P126" s="134"/>
      <c r="Q126" s="134"/>
    </row>
    <row r="127" spans="2:17" x14ac:dyDescent="0.2">
      <c r="B127" s="150"/>
      <c r="C127" s="116"/>
      <c r="D127" s="116"/>
      <c r="E127" s="150"/>
      <c r="F127" s="150"/>
      <c r="G127" s="155"/>
      <c r="H127" s="150"/>
      <c r="I127" s="116"/>
      <c r="J127" s="116"/>
      <c r="K127" s="150"/>
      <c r="L127" s="150"/>
      <c r="M127" s="155"/>
      <c r="N127" s="150"/>
      <c r="O127" s="134"/>
      <c r="P127" s="134"/>
      <c r="Q127" s="134"/>
    </row>
    <row r="128" spans="2:17" x14ac:dyDescent="0.2">
      <c r="B128" s="150"/>
      <c r="C128" s="116"/>
      <c r="D128" s="116"/>
      <c r="E128" s="150"/>
      <c r="F128" s="150"/>
      <c r="G128" s="155"/>
      <c r="H128" s="150"/>
      <c r="I128" s="116"/>
      <c r="J128" s="116"/>
      <c r="K128" s="150"/>
      <c r="L128" s="150"/>
      <c r="M128" s="155"/>
      <c r="N128" s="150"/>
      <c r="O128" s="134"/>
      <c r="P128" s="134"/>
      <c r="Q128" s="134"/>
    </row>
    <row r="129" spans="2:17" x14ac:dyDescent="0.2">
      <c r="B129" s="150"/>
      <c r="C129" s="116"/>
      <c r="D129" s="116"/>
      <c r="E129" s="150"/>
      <c r="F129" s="150"/>
      <c r="G129" s="155"/>
      <c r="H129" s="150"/>
      <c r="I129" s="116"/>
      <c r="J129" s="116"/>
      <c r="K129" s="150"/>
      <c r="L129" s="150"/>
      <c r="M129" s="155"/>
      <c r="N129" s="150"/>
      <c r="O129" s="134"/>
      <c r="P129" s="134"/>
      <c r="Q129" s="134"/>
    </row>
    <row r="130" spans="2:17" x14ac:dyDescent="0.2">
      <c r="B130" s="150"/>
      <c r="C130" s="116"/>
      <c r="D130" s="116"/>
      <c r="E130" s="150"/>
      <c r="F130" s="150"/>
      <c r="G130" s="155"/>
      <c r="H130" s="150"/>
      <c r="I130" s="116"/>
      <c r="J130" s="116"/>
      <c r="K130" s="150"/>
      <c r="L130" s="150"/>
      <c r="M130" s="155"/>
      <c r="N130" s="150"/>
      <c r="O130" s="134"/>
      <c r="P130" s="134"/>
      <c r="Q130" s="134"/>
    </row>
    <row r="131" spans="2:17" x14ac:dyDescent="0.2">
      <c r="B131" s="150"/>
      <c r="C131" s="116"/>
      <c r="D131" s="116"/>
      <c r="E131" s="150"/>
      <c r="F131" s="150"/>
      <c r="G131" s="155"/>
      <c r="H131" s="150"/>
      <c r="I131" s="116"/>
      <c r="J131" s="116"/>
      <c r="K131" s="150"/>
      <c r="L131" s="150"/>
      <c r="M131" s="155"/>
      <c r="N131" s="150"/>
      <c r="O131" s="134"/>
      <c r="P131" s="134"/>
      <c r="Q131" s="134"/>
    </row>
    <row r="132" spans="2:17" x14ac:dyDescent="0.2">
      <c r="B132" s="150"/>
      <c r="C132" s="116"/>
      <c r="D132" s="116"/>
      <c r="E132" s="150"/>
      <c r="F132" s="150"/>
      <c r="G132" s="155"/>
      <c r="H132" s="150"/>
      <c r="I132" s="116"/>
      <c r="J132" s="116"/>
      <c r="K132" s="150"/>
      <c r="L132" s="150"/>
      <c r="M132" s="155"/>
      <c r="N132" s="150"/>
      <c r="O132" s="134"/>
      <c r="P132" s="134"/>
      <c r="Q132" s="134"/>
    </row>
    <row r="133" spans="2:17" x14ac:dyDescent="0.2">
      <c r="B133" s="150"/>
      <c r="C133" s="116"/>
      <c r="D133" s="116"/>
      <c r="E133" s="150"/>
      <c r="F133" s="150"/>
      <c r="G133" s="155"/>
      <c r="H133" s="150"/>
      <c r="I133" s="116"/>
      <c r="J133" s="116"/>
      <c r="K133" s="150"/>
      <c r="L133" s="150"/>
      <c r="M133" s="155"/>
      <c r="N133" s="150"/>
      <c r="O133" s="134"/>
      <c r="P133" s="134"/>
      <c r="Q133" s="134"/>
    </row>
    <row r="134" spans="2:17" x14ac:dyDescent="0.2">
      <c r="B134" s="150"/>
      <c r="C134" s="116"/>
      <c r="D134" s="116"/>
      <c r="E134" s="150"/>
      <c r="F134" s="150"/>
      <c r="G134" s="155"/>
      <c r="H134" s="150"/>
      <c r="I134" s="116"/>
      <c r="J134" s="116"/>
      <c r="K134" s="150"/>
      <c r="L134" s="150"/>
      <c r="M134" s="155"/>
      <c r="N134" s="150"/>
      <c r="O134" s="134"/>
      <c r="P134" s="134"/>
      <c r="Q134" s="134"/>
    </row>
    <row r="135" spans="2:17" x14ac:dyDescent="0.2">
      <c r="B135" s="150"/>
      <c r="C135" s="116"/>
      <c r="D135" s="116"/>
      <c r="E135" s="150"/>
      <c r="F135" s="150"/>
      <c r="G135" s="155"/>
      <c r="H135" s="150"/>
      <c r="I135" s="116"/>
      <c r="J135" s="116"/>
      <c r="K135" s="150"/>
      <c r="L135" s="150"/>
      <c r="M135" s="155"/>
      <c r="N135" s="150"/>
      <c r="O135" s="134"/>
      <c r="P135" s="134"/>
      <c r="Q135" s="134"/>
    </row>
    <row r="136" spans="2:17" x14ac:dyDescent="0.2">
      <c r="B136" s="150"/>
      <c r="C136" s="116"/>
      <c r="D136" s="116"/>
      <c r="E136" s="150"/>
      <c r="F136" s="150"/>
      <c r="G136" s="155"/>
      <c r="H136" s="150"/>
      <c r="I136" s="116"/>
      <c r="J136" s="116"/>
      <c r="K136" s="150"/>
      <c r="L136" s="150"/>
      <c r="M136" s="155"/>
      <c r="N136" s="150"/>
      <c r="O136" s="134"/>
      <c r="P136" s="134"/>
      <c r="Q136" s="134"/>
    </row>
    <row r="137" spans="2:17" x14ac:dyDescent="0.2">
      <c r="B137" s="150"/>
      <c r="C137" s="116"/>
      <c r="D137" s="116"/>
      <c r="E137" s="150"/>
      <c r="F137" s="150"/>
      <c r="G137" s="155"/>
      <c r="H137" s="150"/>
      <c r="I137" s="116"/>
      <c r="J137" s="116"/>
      <c r="K137" s="150"/>
      <c r="L137" s="150"/>
      <c r="M137" s="155"/>
      <c r="N137" s="150"/>
      <c r="O137" s="134"/>
      <c r="P137" s="134"/>
      <c r="Q137" s="134"/>
    </row>
    <row r="138" spans="2:17" x14ac:dyDescent="0.2">
      <c r="B138" s="150"/>
      <c r="C138" s="116"/>
      <c r="D138" s="116"/>
      <c r="E138" s="150"/>
      <c r="F138" s="150"/>
      <c r="G138" s="155"/>
      <c r="H138" s="150"/>
      <c r="I138" s="116"/>
      <c r="J138" s="116"/>
      <c r="K138" s="150"/>
      <c r="L138" s="150"/>
      <c r="M138" s="155"/>
      <c r="N138" s="150"/>
      <c r="O138" s="134"/>
      <c r="P138" s="134"/>
      <c r="Q138" s="134"/>
    </row>
    <row r="139" spans="2:17" x14ac:dyDescent="0.2">
      <c r="B139" s="150"/>
      <c r="C139" s="116"/>
      <c r="D139" s="116"/>
      <c r="E139" s="150"/>
      <c r="F139" s="150"/>
      <c r="G139" s="155"/>
      <c r="H139" s="150"/>
      <c r="I139" s="116"/>
      <c r="J139" s="116"/>
      <c r="K139" s="150"/>
      <c r="L139" s="150"/>
      <c r="M139" s="155"/>
      <c r="N139" s="150"/>
      <c r="O139" s="134"/>
      <c r="P139" s="134"/>
      <c r="Q139" s="134"/>
    </row>
    <row r="140" spans="2:17" x14ac:dyDescent="0.2">
      <c r="B140" s="150"/>
      <c r="C140" s="116"/>
      <c r="D140" s="116"/>
      <c r="E140" s="150"/>
      <c r="F140" s="150"/>
      <c r="G140" s="155"/>
      <c r="H140" s="150"/>
      <c r="I140" s="116"/>
      <c r="J140" s="116"/>
      <c r="K140" s="150"/>
      <c r="L140" s="150"/>
      <c r="M140" s="155"/>
      <c r="N140" s="150"/>
      <c r="O140" s="134"/>
      <c r="P140" s="134"/>
      <c r="Q140" s="134"/>
    </row>
    <row r="141" spans="2:17" x14ac:dyDescent="0.2">
      <c r="B141" s="150"/>
      <c r="C141" s="116"/>
      <c r="D141" s="116"/>
      <c r="E141" s="150"/>
      <c r="F141" s="150"/>
      <c r="G141" s="155"/>
      <c r="H141" s="150"/>
      <c r="I141" s="116"/>
      <c r="J141" s="116"/>
      <c r="K141" s="150"/>
      <c r="L141" s="150"/>
      <c r="M141" s="155"/>
      <c r="N141" s="150"/>
      <c r="O141" s="134"/>
      <c r="P141" s="134"/>
      <c r="Q141" s="134"/>
    </row>
    <row r="142" spans="2:17" x14ac:dyDescent="0.2">
      <c r="B142" s="150"/>
      <c r="C142" s="116"/>
      <c r="D142" s="116"/>
      <c r="E142" s="150"/>
      <c r="F142" s="150"/>
      <c r="G142" s="155"/>
      <c r="H142" s="150"/>
      <c r="I142" s="116"/>
      <c r="J142" s="116"/>
      <c r="K142" s="150"/>
      <c r="L142" s="150"/>
      <c r="M142" s="155"/>
      <c r="N142" s="150"/>
      <c r="O142" s="134"/>
      <c r="P142" s="134"/>
      <c r="Q142" s="134"/>
    </row>
    <row r="143" spans="2:17" x14ac:dyDescent="0.2">
      <c r="B143" s="150"/>
      <c r="C143" s="116"/>
      <c r="D143" s="116"/>
      <c r="E143" s="150"/>
      <c r="F143" s="150"/>
      <c r="G143" s="155"/>
      <c r="H143" s="150"/>
      <c r="I143" s="116"/>
      <c r="J143" s="116"/>
      <c r="K143" s="150"/>
      <c r="L143" s="150"/>
      <c r="M143" s="155"/>
      <c r="N143" s="150"/>
      <c r="O143" s="134"/>
      <c r="P143" s="134"/>
      <c r="Q143" s="134"/>
    </row>
    <row r="144" spans="2:17" x14ac:dyDescent="0.2">
      <c r="B144" s="150"/>
      <c r="C144" s="116"/>
      <c r="D144" s="116"/>
      <c r="E144" s="150"/>
      <c r="F144" s="150"/>
      <c r="G144" s="155"/>
      <c r="H144" s="150"/>
      <c r="I144" s="116"/>
      <c r="J144" s="116"/>
      <c r="K144" s="150"/>
      <c r="L144" s="150"/>
      <c r="M144" s="155"/>
      <c r="N144" s="150"/>
      <c r="O144" s="134"/>
      <c r="P144" s="134"/>
      <c r="Q144" s="134"/>
    </row>
    <row r="145" spans="2:17" x14ac:dyDescent="0.2">
      <c r="B145" s="150"/>
      <c r="C145" s="116"/>
      <c r="D145" s="116"/>
      <c r="E145" s="150"/>
      <c r="F145" s="150"/>
      <c r="G145" s="155"/>
      <c r="H145" s="150"/>
      <c r="I145" s="116"/>
      <c r="J145" s="116"/>
      <c r="K145" s="150"/>
      <c r="L145" s="150"/>
      <c r="M145" s="155"/>
      <c r="N145" s="150"/>
      <c r="O145" s="134"/>
      <c r="P145" s="134"/>
      <c r="Q145" s="134"/>
    </row>
    <row r="146" spans="2:17" x14ac:dyDescent="0.2">
      <c r="B146" s="150"/>
      <c r="C146" s="116"/>
      <c r="D146" s="116"/>
      <c r="E146" s="150"/>
      <c r="F146" s="150"/>
      <c r="G146" s="155"/>
      <c r="H146" s="150"/>
      <c r="I146" s="116"/>
      <c r="J146" s="116"/>
      <c r="K146" s="150"/>
      <c r="L146" s="150"/>
      <c r="M146" s="155"/>
      <c r="N146" s="150"/>
      <c r="O146" s="134"/>
      <c r="P146" s="134"/>
      <c r="Q146" s="134"/>
    </row>
    <row r="147" spans="2:17" x14ac:dyDescent="0.2">
      <c r="B147" s="150"/>
      <c r="C147" s="116"/>
      <c r="D147" s="116"/>
      <c r="E147" s="150"/>
      <c r="F147" s="150"/>
      <c r="G147" s="155"/>
      <c r="H147" s="150"/>
      <c r="I147" s="116"/>
      <c r="J147" s="116"/>
      <c r="K147" s="150"/>
      <c r="L147" s="150"/>
      <c r="M147" s="155"/>
      <c r="N147" s="150"/>
      <c r="O147" s="134"/>
      <c r="P147" s="134"/>
      <c r="Q147" s="134"/>
    </row>
    <row r="148" spans="2:17" x14ac:dyDescent="0.2">
      <c r="B148" s="150"/>
      <c r="C148" s="116"/>
      <c r="D148" s="116"/>
      <c r="E148" s="150"/>
      <c r="F148" s="150"/>
      <c r="G148" s="155"/>
      <c r="H148" s="150"/>
      <c r="I148" s="116"/>
      <c r="J148" s="116"/>
      <c r="K148" s="150"/>
      <c r="L148" s="150"/>
      <c r="M148" s="155"/>
      <c r="N148" s="150"/>
      <c r="O148" s="134"/>
      <c r="P148" s="134"/>
      <c r="Q148" s="134"/>
    </row>
    <row r="149" spans="2:17" x14ac:dyDescent="0.2">
      <c r="B149" s="150"/>
      <c r="C149" s="116"/>
      <c r="D149" s="116"/>
      <c r="E149" s="150"/>
      <c r="F149" s="150"/>
      <c r="G149" s="155"/>
      <c r="H149" s="150"/>
      <c r="I149" s="116"/>
      <c r="J149" s="116"/>
      <c r="K149" s="150"/>
      <c r="L149" s="150"/>
      <c r="M149" s="155"/>
      <c r="N149" s="150"/>
      <c r="O149" s="134"/>
      <c r="P149" s="134"/>
      <c r="Q149" s="134"/>
    </row>
    <row r="150" spans="2:17" x14ac:dyDescent="0.2">
      <c r="B150" s="150"/>
      <c r="C150" s="116"/>
      <c r="D150" s="116"/>
      <c r="E150" s="150"/>
      <c r="F150" s="150"/>
      <c r="G150" s="155"/>
      <c r="H150" s="150"/>
      <c r="I150" s="116"/>
      <c r="J150" s="116"/>
      <c r="K150" s="150"/>
      <c r="L150" s="150"/>
      <c r="M150" s="155"/>
      <c r="N150" s="150"/>
      <c r="O150" s="134"/>
      <c r="P150" s="134"/>
      <c r="Q150" s="134"/>
    </row>
    <row r="151" spans="2:17" x14ac:dyDescent="0.2">
      <c r="B151" s="150"/>
      <c r="C151" s="116"/>
      <c r="D151" s="116"/>
      <c r="E151" s="150"/>
      <c r="F151" s="150"/>
      <c r="G151" s="155"/>
      <c r="H151" s="150"/>
      <c r="I151" s="116"/>
      <c r="J151" s="116"/>
      <c r="K151" s="150"/>
      <c r="L151" s="150"/>
      <c r="M151" s="155"/>
      <c r="N151" s="150"/>
      <c r="O151" s="134"/>
      <c r="P151" s="134"/>
      <c r="Q151" s="134"/>
    </row>
    <row r="152" spans="2:17" x14ac:dyDescent="0.2">
      <c r="B152" s="150"/>
      <c r="C152" s="116"/>
      <c r="D152" s="116"/>
      <c r="E152" s="150"/>
      <c r="F152" s="150"/>
      <c r="G152" s="155"/>
      <c r="H152" s="150"/>
      <c r="I152" s="116"/>
      <c r="J152" s="116"/>
      <c r="K152" s="150"/>
      <c r="L152" s="150"/>
      <c r="M152" s="155"/>
      <c r="N152" s="150"/>
      <c r="O152" s="134"/>
      <c r="P152" s="134"/>
      <c r="Q152" s="134"/>
    </row>
    <row r="153" spans="2:17" x14ac:dyDescent="0.2">
      <c r="B153" s="150"/>
      <c r="C153" s="116"/>
      <c r="D153" s="116"/>
      <c r="E153" s="150"/>
      <c r="F153" s="150"/>
      <c r="G153" s="155"/>
      <c r="H153" s="150"/>
      <c r="I153" s="116"/>
      <c r="J153" s="116"/>
      <c r="K153" s="150"/>
      <c r="L153" s="150"/>
      <c r="M153" s="155"/>
      <c r="N153" s="150"/>
      <c r="O153" s="134"/>
      <c r="P153" s="134"/>
      <c r="Q153" s="134"/>
    </row>
    <row r="154" spans="2:17" x14ac:dyDescent="0.2">
      <c r="B154" s="150"/>
      <c r="C154" s="116"/>
      <c r="D154" s="116"/>
      <c r="E154" s="150"/>
      <c r="F154" s="150"/>
      <c r="G154" s="155"/>
      <c r="H154" s="150"/>
      <c r="I154" s="116"/>
      <c r="J154" s="116"/>
      <c r="K154" s="150"/>
      <c r="L154" s="150"/>
      <c r="M154" s="155"/>
      <c r="N154" s="150"/>
      <c r="O154" s="134"/>
      <c r="P154" s="134"/>
      <c r="Q154" s="134"/>
    </row>
    <row r="155" spans="2:17" x14ac:dyDescent="0.2">
      <c r="B155" s="150"/>
      <c r="C155" s="116"/>
      <c r="D155" s="116"/>
      <c r="E155" s="150"/>
      <c r="F155" s="150"/>
      <c r="G155" s="155"/>
      <c r="H155" s="150"/>
      <c r="I155" s="116"/>
      <c r="J155" s="116"/>
      <c r="K155" s="150"/>
      <c r="L155" s="150"/>
      <c r="M155" s="155"/>
      <c r="N155" s="150"/>
      <c r="O155" s="134"/>
      <c r="P155" s="134"/>
      <c r="Q155" s="134"/>
    </row>
    <row r="156" spans="2:17" x14ac:dyDescent="0.2">
      <c r="B156" s="150"/>
      <c r="C156" s="116"/>
      <c r="D156" s="116"/>
      <c r="E156" s="150"/>
      <c r="F156" s="150"/>
      <c r="G156" s="155"/>
      <c r="H156" s="150"/>
      <c r="I156" s="116"/>
      <c r="J156" s="116"/>
      <c r="K156" s="150"/>
      <c r="L156" s="150"/>
      <c r="M156" s="155"/>
      <c r="N156" s="150"/>
      <c r="O156" s="134"/>
      <c r="P156" s="134"/>
      <c r="Q156" s="134"/>
    </row>
    <row r="157" spans="2:17" x14ac:dyDescent="0.2">
      <c r="B157" s="150"/>
      <c r="C157" s="116"/>
      <c r="D157" s="116"/>
      <c r="E157" s="150"/>
      <c r="F157" s="150"/>
      <c r="G157" s="155"/>
      <c r="H157" s="150"/>
      <c r="I157" s="116"/>
      <c r="J157" s="116"/>
      <c r="K157" s="150"/>
      <c r="L157" s="150"/>
      <c r="M157" s="155"/>
      <c r="N157" s="150"/>
      <c r="O157" s="134"/>
      <c r="P157" s="134"/>
      <c r="Q157" s="134"/>
    </row>
    <row r="158" spans="2:17" x14ac:dyDescent="0.2">
      <c r="B158" s="150"/>
      <c r="C158" s="116"/>
      <c r="D158" s="116"/>
      <c r="E158" s="150"/>
      <c r="F158" s="150"/>
      <c r="G158" s="155"/>
      <c r="H158" s="150"/>
      <c r="I158" s="116"/>
      <c r="J158" s="116"/>
      <c r="K158" s="150"/>
      <c r="L158" s="150"/>
      <c r="M158" s="155"/>
      <c r="N158" s="150"/>
      <c r="O158" s="134"/>
      <c r="P158" s="134"/>
      <c r="Q158" s="134"/>
    </row>
    <row r="159" spans="2:17" x14ac:dyDescent="0.2">
      <c r="B159" s="150"/>
      <c r="C159" s="116"/>
      <c r="D159" s="116"/>
      <c r="E159" s="150"/>
      <c r="F159" s="150"/>
      <c r="G159" s="155"/>
      <c r="H159" s="150"/>
      <c r="I159" s="116"/>
      <c r="J159" s="116"/>
      <c r="K159" s="150"/>
      <c r="L159" s="150"/>
      <c r="M159" s="155"/>
      <c r="N159" s="150"/>
      <c r="O159" s="134"/>
      <c r="P159" s="134"/>
      <c r="Q159" s="134"/>
    </row>
    <row r="160" spans="2:17" x14ac:dyDescent="0.2">
      <c r="B160" s="150"/>
      <c r="C160" s="116"/>
      <c r="D160" s="116"/>
      <c r="E160" s="150"/>
      <c r="F160" s="150"/>
      <c r="G160" s="155"/>
      <c r="H160" s="150"/>
      <c r="I160" s="116"/>
      <c r="J160" s="116"/>
      <c r="K160" s="150"/>
      <c r="L160" s="150"/>
      <c r="M160" s="155"/>
      <c r="N160" s="150"/>
      <c r="O160" s="134"/>
      <c r="P160" s="134"/>
      <c r="Q160" s="134"/>
    </row>
    <row r="161" spans="2:17" x14ac:dyDescent="0.2">
      <c r="B161" s="150"/>
      <c r="C161" s="116"/>
      <c r="D161" s="116"/>
      <c r="E161" s="150"/>
      <c r="F161" s="150"/>
      <c r="G161" s="155"/>
      <c r="H161" s="150"/>
      <c r="I161" s="116"/>
      <c r="J161" s="116"/>
      <c r="K161" s="150"/>
      <c r="L161" s="150"/>
      <c r="M161" s="155"/>
      <c r="N161" s="150"/>
      <c r="O161" s="134"/>
      <c r="P161" s="134"/>
      <c r="Q161" s="134"/>
    </row>
    <row r="162" spans="2:17" x14ac:dyDescent="0.2">
      <c r="B162" s="150"/>
      <c r="C162" s="116"/>
      <c r="D162" s="116"/>
      <c r="E162" s="150"/>
      <c r="F162" s="150"/>
      <c r="G162" s="155"/>
      <c r="H162" s="150"/>
      <c r="I162" s="116"/>
      <c r="J162" s="116"/>
      <c r="K162" s="150"/>
      <c r="L162" s="150"/>
      <c r="M162" s="155"/>
      <c r="N162" s="150"/>
      <c r="O162" s="134"/>
      <c r="P162" s="134"/>
      <c r="Q162" s="134"/>
    </row>
    <row r="163" spans="2:17" x14ac:dyDescent="0.2">
      <c r="B163" s="150"/>
      <c r="C163" s="116"/>
      <c r="D163" s="116"/>
      <c r="E163" s="150"/>
      <c r="F163" s="150"/>
      <c r="G163" s="155"/>
      <c r="H163" s="150"/>
      <c r="I163" s="116"/>
      <c r="J163" s="116"/>
      <c r="K163" s="150"/>
      <c r="L163" s="150"/>
      <c r="M163" s="155"/>
      <c r="N163" s="150"/>
      <c r="O163" s="134"/>
      <c r="P163" s="134"/>
      <c r="Q163" s="134"/>
    </row>
    <row r="164" spans="2:17" x14ac:dyDescent="0.2">
      <c r="B164" s="150"/>
      <c r="C164" s="116"/>
      <c r="D164" s="116"/>
      <c r="E164" s="150"/>
      <c r="F164" s="150"/>
      <c r="G164" s="155"/>
      <c r="H164" s="150"/>
      <c r="I164" s="116"/>
      <c r="J164" s="116"/>
      <c r="K164" s="150"/>
      <c r="L164" s="150"/>
      <c r="M164" s="155"/>
      <c r="N164" s="150"/>
      <c r="O164" s="134"/>
      <c r="P164" s="134"/>
      <c r="Q164" s="134"/>
    </row>
    <row r="165" spans="2:17" x14ac:dyDescent="0.2">
      <c r="B165" s="150"/>
      <c r="C165" s="116"/>
      <c r="D165" s="116"/>
      <c r="E165" s="150"/>
      <c r="F165" s="150"/>
      <c r="G165" s="155"/>
      <c r="H165" s="150"/>
      <c r="I165" s="116"/>
      <c r="J165" s="116"/>
      <c r="K165" s="150"/>
      <c r="L165" s="150"/>
      <c r="M165" s="155"/>
      <c r="N165" s="150"/>
      <c r="O165" s="134"/>
      <c r="P165" s="134"/>
      <c r="Q165" s="134"/>
    </row>
    <row r="166" spans="2:17" x14ac:dyDescent="0.2">
      <c r="B166" s="150"/>
      <c r="C166" s="116"/>
      <c r="D166" s="116"/>
      <c r="E166" s="150"/>
      <c r="F166" s="150"/>
      <c r="G166" s="155"/>
      <c r="H166" s="150"/>
      <c r="I166" s="116"/>
      <c r="J166" s="116"/>
      <c r="K166" s="150"/>
      <c r="L166" s="150"/>
      <c r="M166" s="155"/>
      <c r="N166" s="150"/>
      <c r="O166" s="134"/>
      <c r="P166" s="134"/>
      <c r="Q166" s="134"/>
    </row>
    <row r="167" spans="2:17" x14ac:dyDescent="0.2">
      <c r="B167" s="150"/>
      <c r="C167" s="116"/>
      <c r="D167" s="116"/>
      <c r="E167" s="150"/>
      <c r="F167" s="150"/>
      <c r="G167" s="155"/>
      <c r="H167" s="150"/>
      <c r="I167" s="116"/>
      <c r="J167" s="116"/>
      <c r="K167" s="150"/>
      <c r="L167" s="150"/>
      <c r="M167" s="155"/>
      <c r="N167" s="150"/>
      <c r="O167" s="134"/>
      <c r="P167" s="134"/>
      <c r="Q167" s="134"/>
    </row>
    <row r="168" spans="2:17" x14ac:dyDescent="0.2">
      <c r="B168" s="150"/>
      <c r="C168" s="116"/>
      <c r="D168" s="116"/>
      <c r="E168" s="150"/>
      <c r="F168" s="150"/>
      <c r="G168" s="155"/>
      <c r="H168" s="150"/>
      <c r="I168" s="116"/>
      <c r="J168" s="116"/>
      <c r="K168" s="150"/>
      <c r="L168" s="150"/>
      <c r="M168" s="155"/>
      <c r="N168" s="150"/>
      <c r="O168" s="134"/>
      <c r="P168" s="134"/>
      <c r="Q168" s="134"/>
    </row>
    <row r="169" spans="2:17" x14ac:dyDescent="0.2">
      <c r="B169" s="150"/>
      <c r="C169" s="116"/>
      <c r="D169" s="116"/>
      <c r="E169" s="150"/>
      <c r="F169" s="150"/>
      <c r="G169" s="155"/>
      <c r="H169" s="150"/>
      <c r="I169" s="116"/>
      <c r="J169" s="116"/>
      <c r="K169" s="150"/>
      <c r="L169" s="150"/>
      <c r="M169" s="155"/>
      <c r="N169" s="150"/>
      <c r="O169" s="134"/>
      <c r="P169" s="134"/>
      <c r="Q169" s="134"/>
    </row>
    <row r="170" spans="2:17" x14ac:dyDescent="0.2">
      <c r="B170" s="150"/>
      <c r="C170" s="116"/>
      <c r="D170" s="116"/>
      <c r="E170" s="150"/>
      <c r="F170" s="150"/>
      <c r="G170" s="155"/>
      <c r="H170" s="150"/>
      <c r="I170" s="116"/>
      <c r="J170" s="116"/>
      <c r="K170" s="150"/>
      <c r="L170" s="150"/>
      <c r="M170" s="155"/>
      <c r="N170" s="150"/>
      <c r="O170" s="134"/>
      <c r="P170" s="134"/>
      <c r="Q170" s="134"/>
    </row>
    <row r="171" spans="2:17" x14ac:dyDescent="0.2">
      <c r="B171" s="150"/>
      <c r="C171" s="116"/>
      <c r="D171" s="116"/>
      <c r="E171" s="150"/>
      <c r="F171" s="150"/>
      <c r="G171" s="155"/>
      <c r="H171" s="150"/>
      <c r="I171" s="116"/>
      <c r="J171" s="116"/>
      <c r="K171" s="150"/>
      <c r="L171" s="150"/>
      <c r="M171" s="155"/>
      <c r="N171" s="150"/>
      <c r="O171" s="134"/>
      <c r="P171" s="134"/>
      <c r="Q171" s="134"/>
    </row>
    <row r="172" spans="2:17" x14ac:dyDescent="0.2">
      <c r="B172" s="150"/>
      <c r="C172" s="116"/>
      <c r="D172" s="116"/>
      <c r="E172" s="150"/>
      <c r="F172" s="150"/>
      <c r="G172" s="155"/>
      <c r="H172" s="150"/>
      <c r="I172" s="116"/>
      <c r="J172" s="116"/>
      <c r="K172" s="150"/>
      <c r="L172" s="150"/>
      <c r="M172" s="155"/>
      <c r="N172" s="150"/>
      <c r="O172" s="134"/>
      <c r="P172" s="134"/>
      <c r="Q172" s="134"/>
    </row>
    <row r="173" spans="2:17" x14ac:dyDescent="0.2">
      <c r="B173" s="150"/>
      <c r="C173" s="116"/>
      <c r="D173" s="116"/>
      <c r="E173" s="150"/>
      <c r="F173" s="150"/>
      <c r="G173" s="155"/>
      <c r="H173" s="150"/>
      <c r="I173" s="116"/>
      <c r="J173" s="116"/>
      <c r="K173" s="150"/>
      <c r="L173" s="150"/>
      <c r="M173" s="155"/>
      <c r="N173" s="150"/>
      <c r="O173" s="134"/>
      <c r="P173" s="134"/>
      <c r="Q173" s="134"/>
    </row>
    <row r="174" spans="2:17" x14ac:dyDescent="0.2">
      <c r="B174" s="150"/>
      <c r="C174" s="116"/>
      <c r="D174" s="116"/>
      <c r="E174" s="150"/>
      <c r="F174" s="150"/>
      <c r="G174" s="155"/>
      <c r="H174" s="150"/>
      <c r="I174" s="116"/>
      <c r="J174" s="116"/>
      <c r="K174" s="150"/>
      <c r="L174" s="150"/>
      <c r="M174" s="155"/>
      <c r="N174" s="150"/>
      <c r="O174" s="134"/>
      <c r="P174" s="134"/>
      <c r="Q174" s="134"/>
    </row>
    <row r="175" spans="2:17" x14ac:dyDescent="0.2">
      <c r="B175" s="150"/>
      <c r="C175" s="116"/>
      <c r="D175" s="116"/>
      <c r="E175" s="150"/>
      <c r="F175" s="150"/>
      <c r="G175" s="155"/>
      <c r="H175" s="150"/>
      <c r="I175" s="116"/>
      <c r="J175" s="116"/>
      <c r="K175" s="150"/>
      <c r="L175" s="150"/>
      <c r="M175" s="155"/>
      <c r="N175" s="150"/>
      <c r="O175" s="134"/>
      <c r="P175" s="134"/>
      <c r="Q175" s="134"/>
    </row>
    <row r="176" spans="2:17" x14ac:dyDescent="0.2">
      <c r="B176" s="150"/>
      <c r="C176" s="116"/>
      <c r="D176" s="116"/>
      <c r="E176" s="150"/>
      <c r="F176" s="150"/>
      <c r="G176" s="155"/>
      <c r="H176" s="150"/>
      <c r="I176" s="116"/>
      <c r="J176" s="116"/>
      <c r="K176" s="150"/>
      <c r="L176" s="150"/>
      <c r="M176" s="155"/>
      <c r="N176" s="150"/>
      <c r="O176" s="134"/>
      <c r="P176" s="134"/>
      <c r="Q176" s="134"/>
    </row>
    <row r="177" spans="2:17" x14ac:dyDescent="0.2">
      <c r="B177" s="150"/>
      <c r="C177" s="116"/>
      <c r="D177" s="116"/>
      <c r="E177" s="150"/>
      <c r="F177" s="150"/>
      <c r="G177" s="155"/>
      <c r="H177" s="150"/>
      <c r="I177" s="116"/>
      <c r="J177" s="116"/>
      <c r="K177" s="150"/>
      <c r="L177" s="150"/>
      <c r="M177" s="155"/>
      <c r="N177" s="150"/>
      <c r="O177" s="134"/>
      <c r="P177" s="134"/>
      <c r="Q177" s="134"/>
    </row>
    <row r="178" spans="2:17" x14ac:dyDescent="0.2">
      <c r="B178" s="150"/>
      <c r="C178" s="116"/>
      <c r="D178" s="116"/>
      <c r="E178" s="150"/>
      <c r="F178" s="150"/>
      <c r="G178" s="155"/>
      <c r="H178" s="150"/>
      <c r="I178" s="116"/>
      <c r="J178" s="116"/>
      <c r="K178" s="150"/>
      <c r="L178" s="150"/>
      <c r="M178" s="155"/>
      <c r="N178" s="150"/>
      <c r="O178" s="134"/>
      <c r="P178" s="134"/>
      <c r="Q178" s="134"/>
    </row>
    <row r="179" spans="2:17" x14ac:dyDescent="0.2">
      <c r="B179" s="150"/>
      <c r="C179" s="116"/>
      <c r="D179" s="116"/>
      <c r="E179" s="150"/>
      <c r="F179" s="150"/>
      <c r="G179" s="155"/>
      <c r="H179" s="150"/>
      <c r="I179" s="116"/>
      <c r="J179" s="116"/>
      <c r="K179" s="150"/>
      <c r="L179" s="150"/>
      <c r="M179" s="155"/>
      <c r="N179" s="150"/>
      <c r="O179" s="134"/>
      <c r="P179" s="134"/>
      <c r="Q179" s="134"/>
    </row>
    <row r="180" spans="2:17" x14ac:dyDescent="0.2">
      <c r="B180" s="150"/>
      <c r="C180" s="116"/>
      <c r="D180" s="116"/>
      <c r="E180" s="150"/>
      <c r="F180" s="150"/>
      <c r="G180" s="155"/>
      <c r="H180" s="150"/>
      <c r="I180" s="116"/>
      <c r="J180" s="116"/>
      <c r="K180" s="150"/>
      <c r="L180" s="150"/>
      <c r="M180" s="155"/>
      <c r="N180" s="150"/>
      <c r="O180" s="134"/>
      <c r="P180" s="134"/>
      <c r="Q180" s="134"/>
    </row>
    <row r="181" spans="2:17" x14ac:dyDescent="0.2">
      <c r="B181" s="150"/>
      <c r="C181" s="116"/>
      <c r="D181" s="116"/>
      <c r="E181" s="150"/>
      <c r="F181" s="150"/>
      <c r="G181" s="155"/>
      <c r="H181" s="150"/>
      <c r="I181" s="116"/>
      <c r="J181" s="116"/>
      <c r="K181" s="150"/>
      <c r="L181" s="150"/>
      <c r="M181" s="155"/>
      <c r="N181" s="150"/>
      <c r="O181" s="134"/>
      <c r="P181" s="134"/>
      <c r="Q181" s="134"/>
    </row>
    <row r="182" spans="2:17" x14ac:dyDescent="0.2">
      <c r="B182" s="150"/>
      <c r="C182" s="116"/>
      <c r="D182" s="116"/>
      <c r="E182" s="150"/>
      <c r="F182" s="150"/>
      <c r="G182" s="155"/>
      <c r="H182" s="150"/>
      <c r="I182" s="116"/>
      <c r="J182" s="116"/>
      <c r="K182" s="150"/>
      <c r="L182" s="150"/>
      <c r="M182" s="155"/>
      <c r="N182" s="150"/>
      <c r="O182" s="134"/>
      <c r="P182" s="134"/>
      <c r="Q182" s="134"/>
    </row>
    <row r="183" spans="2:17" x14ac:dyDescent="0.2">
      <c r="B183" s="150"/>
      <c r="C183" s="116"/>
      <c r="D183" s="116"/>
      <c r="E183" s="150"/>
      <c r="F183" s="150"/>
      <c r="G183" s="155"/>
      <c r="H183" s="150"/>
      <c r="I183" s="116"/>
      <c r="J183" s="116"/>
      <c r="K183" s="150"/>
      <c r="L183" s="150"/>
      <c r="M183" s="155"/>
      <c r="N183" s="150"/>
      <c r="O183" s="134"/>
      <c r="P183" s="134"/>
      <c r="Q183" s="134"/>
    </row>
    <row r="184" spans="2:17" x14ac:dyDescent="0.2">
      <c r="B184" s="150"/>
      <c r="C184" s="116"/>
      <c r="D184" s="116"/>
      <c r="E184" s="150"/>
      <c r="F184" s="150"/>
      <c r="G184" s="155"/>
      <c r="H184" s="150"/>
      <c r="I184" s="116"/>
      <c r="J184" s="116"/>
      <c r="K184" s="150"/>
      <c r="L184" s="150"/>
      <c r="M184" s="155"/>
      <c r="N184" s="150"/>
      <c r="O184" s="134"/>
      <c r="P184" s="134"/>
      <c r="Q184" s="134"/>
    </row>
    <row r="185" spans="2:17" x14ac:dyDescent="0.2">
      <c r="B185" s="150"/>
      <c r="C185" s="116"/>
      <c r="D185" s="116"/>
      <c r="E185" s="150"/>
      <c r="F185" s="150"/>
      <c r="G185" s="155"/>
      <c r="H185" s="150"/>
      <c r="I185" s="116"/>
      <c r="J185" s="116"/>
      <c r="K185" s="150"/>
      <c r="L185" s="150"/>
      <c r="M185" s="155"/>
      <c r="N185" s="150"/>
      <c r="O185" s="134"/>
      <c r="P185" s="134"/>
      <c r="Q185" s="134"/>
    </row>
    <row r="186" spans="2:17" x14ac:dyDescent="0.2">
      <c r="B186" s="150"/>
      <c r="C186" s="116"/>
      <c r="D186" s="116"/>
      <c r="E186" s="150"/>
      <c r="F186" s="150"/>
      <c r="G186" s="155"/>
      <c r="H186" s="150"/>
      <c r="I186" s="116"/>
      <c r="J186" s="116"/>
      <c r="K186" s="150"/>
      <c r="L186" s="150"/>
      <c r="M186" s="155"/>
      <c r="N186" s="150"/>
      <c r="O186" s="134"/>
      <c r="P186" s="134"/>
      <c r="Q186" s="134"/>
    </row>
    <row r="187" spans="2:17" x14ac:dyDescent="0.2">
      <c r="B187" s="150"/>
      <c r="C187" s="116"/>
      <c r="D187" s="116"/>
      <c r="E187" s="150"/>
      <c r="F187" s="150"/>
      <c r="G187" s="155"/>
      <c r="H187" s="150"/>
      <c r="I187" s="116"/>
      <c r="J187" s="116"/>
      <c r="K187" s="150"/>
      <c r="L187" s="150"/>
      <c r="M187" s="155"/>
      <c r="N187" s="150"/>
      <c r="O187" s="134"/>
      <c r="P187" s="134"/>
      <c r="Q187" s="134"/>
    </row>
    <row r="188" spans="2:17" x14ac:dyDescent="0.2">
      <c r="B188" s="150"/>
      <c r="C188" s="116"/>
      <c r="D188" s="116"/>
      <c r="E188" s="150"/>
      <c r="F188" s="150"/>
      <c r="G188" s="155"/>
      <c r="H188" s="150"/>
      <c r="I188" s="116"/>
      <c r="J188" s="116"/>
      <c r="K188" s="150"/>
      <c r="L188" s="150"/>
      <c r="M188" s="155"/>
      <c r="N188" s="150"/>
      <c r="O188" s="134"/>
      <c r="P188" s="134"/>
      <c r="Q188" s="134"/>
    </row>
    <row r="189" spans="2:17" x14ac:dyDescent="0.2">
      <c r="B189" s="150"/>
      <c r="C189" s="116"/>
      <c r="D189" s="116"/>
      <c r="E189" s="150"/>
      <c r="F189" s="150"/>
      <c r="G189" s="155"/>
      <c r="H189" s="150"/>
      <c r="I189" s="116"/>
      <c r="J189" s="116"/>
      <c r="K189" s="150"/>
      <c r="L189" s="150"/>
      <c r="M189" s="155"/>
      <c r="N189" s="150"/>
      <c r="O189" s="134"/>
      <c r="P189" s="134"/>
      <c r="Q189" s="134"/>
    </row>
    <row r="190" spans="2:17" x14ac:dyDescent="0.2">
      <c r="B190" s="150"/>
      <c r="C190" s="116"/>
      <c r="D190" s="116"/>
      <c r="E190" s="150"/>
      <c r="F190" s="150"/>
      <c r="G190" s="155"/>
      <c r="H190" s="150"/>
      <c r="I190" s="116"/>
      <c r="J190" s="116"/>
      <c r="K190" s="150"/>
      <c r="L190" s="150"/>
      <c r="M190" s="155"/>
      <c r="N190" s="150"/>
      <c r="O190" s="134"/>
      <c r="P190" s="134"/>
      <c r="Q190" s="134"/>
    </row>
    <row r="191" spans="2:17" x14ac:dyDescent="0.2">
      <c r="B191" s="150"/>
      <c r="C191" s="116"/>
      <c r="D191" s="116"/>
      <c r="E191" s="150"/>
      <c r="F191" s="150"/>
      <c r="G191" s="155"/>
      <c r="H191" s="150"/>
      <c r="I191" s="116"/>
      <c r="J191" s="116"/>
      <c r="K191" s="150"/>
      <c r="L191" s="150"/>
      <c r="M191" s="155"/>
      <c r="N191" s="150"/>
      <c r="O191" s="134"/>
      <c r="P191" s="134"/>
      <c r="Q191" s="134"/>
    </row>
    <row r="192" spans="2:17" x14ac:dyDescent="0.2">
      <c r="B192" s="150"/>
      <c r="C192" s="116"/>
      <c r="D192" s="116"/>
      <c r="E192" s="150"/>
      <c r="F192" s="150"/>
      <c r="G192" s="155"/>
      <c r="H192" s="150"/>
      <c r="I192" s="116"/>
      <c r="J192" s="116"/>
      <c r="K192" s="150"/>
      <c r="L192" s="150"/>
      <c r="M192" s="155"/>
      <c r="N192" s="150"/>
      <c r="O192" s="134"/>
      <c r="P192" s="134"/>
      <c r="Q192" s="134"/>
    </row>
    <row r="193" spans="2:17" x14ac:dyDescent="0.2">
      <c r="B193" s="150"/>
      <c r="C193" s="116"/>
      <c r="D193" s="116"/>
      <c r="E193" s="150"/>
      <c r="F193" s="150"/>
      <c r="G193" s="155"/>
      <c r="H193" s="150"/>
      <c r="I193" s="116"/>
      <c r="J193" s="116"/>
      <c r="K193" s="150"/>
      <c r="L193" s="150"/>
      <c r="M193" s="155"/>
      <c r="N193" s="150"/>
      <c r="O193" s="134"/>
      <c r="P193" s="134"/>
      <c r="Q193" s="134"/>
    </row>
    <row r="194" spans="2:17" x14ac:dyDescent="0.2">
      <c r="B194" s="150"/>
      <c r="C194" s="116"/>
      <c r="D194" s="116"/>
      <c r="E194" s="150"/>
      <c r="F194" s="150"/>
      <c r="G194" s="155"/>
      <c r="H194" s="150"/>
      <c r="I194" s="116"/>
      <c r="J194" s="116"/>
      <c r="K194" s="150"/>
      <c r="L194" s="150"/>
      <c r="M194" s="155"/>
      <c r="N194" s="150"/>
      <c r="O194" s="134"/>
      <c r="P194" s="134"/>
      <c r="Q194" s="134"/>
    </row>
    <row r="195" spans="2:17" x14ac:dyDescent="0.2">
      <c r="B195" s="150"/>
      <c r="C195" s="116"/>
      <c r="D195" s="116"/>
      <c r="E195" s="150"/>
      <c r="F195" s="150"/>
      <c r="G195" s="155"/>
      <c r="H195" s="150"/>
      <c r="I195" s="116"/>
      <c r="J195" s="116"/>
      <c r="K195" s="150"/>
      <c r="L195" s="150"/>
      <c r="M195" s="155"/>
      <c r="N195" s="150"/>
      <c r="O195" s="134"/>
      <c r="P195" s="134"/>
      <c r="Q195" s="134"/>
    </row>
    <row r="196" spans="2:17" x14ac:dyDescent="0.2">
      <c r="B196" s="150"/>
      <c r="C196" s="116"/>
      <c r="D196" s="116"/>
      <c r="E196" s="150"/>
      <c r="F196" s="150"/>
      <c r="G196" s="155"/>
      <c r="H196" s="150"/>
      <c r="I196" s="116"/>
      <c r="J196" s="116"/>
      <c r="K196" s="150"/>
      <c r="L196" s="150"/>
      <c r="M196" s="155"/>
      <c r="N196" s="150"/>
      <c r="O196" s="134"/>
      <c r="P196" s="134"/>
      <c r="Q196" s="134"/>
    </row>
    <row r="197" spans="2:17" x14ac:dyDescent="0.2">
      <c r="B197" s="150"/>
      <c r="C197" s="116"/>
      <c r="D197" s="116"/>
      <c r="E197" s="150"/>
      <c r="F197" s="150"/>
      <c r="G197" s="155"/>
      <c r="H197" s="150"/>
      <c r="I197" s="116"/>
      <c r="J197" s="116"/>
      <c r="K197" s="150"/>
      <c r="L197" s="150"/>
      <c r="M197" s="155"/>
      <c r="N197" s="150"/>
      <c r="O197" s="134"/>
      <c r="P197" s="134"/>
      <c r="Q197" s="134"/>
    </row>
    <row r="198" spans="2:17" x14ac:dyDescent="0.2">
      <c r="B198" s="150"/>
      <c r="C198" s="116"/>
      <c r="D198" s="116"/>
      <c r="E198" s="150"/>
      <c r="F198" s="150"/>
      <c r="G198" s="155"/>
      <c r="H198" s="150"/>
      <c r="I198" s="116"/>
      <c r="J198" s="116"/>
      <c r="K198" s="150"/>
      <c r="L198" s="150"/>
      <c r="M198" s="155"/>
      <c r="N198" s="150"/>
      <c r="O198" s="134"/>
      <c r="P198" s="134"/>
      <c r="Q198" s="134"/>
    </row>
    <row r="199" spans="2:17" x14ac:dyDescent="0.2">
      <c r="B199" s="150"/>
      <c r="C199" s="116"/>
      <c r="D199" s="116"/>
      <c r="E199" s="150"/>
      <c r="F199" s="150"/>
      <c r="G199" s="155"/>
      <c r="H199" s="150"/>
      <c r="I199" s="116"/>
      <c r="J199" s="116"/>
      <c r="K199" s="150"/>
      <c r="L199" s="150"/>
      <c r="M199" s="155"/>
      <c r="N199" s="150"/>
      <c r="O199" s="134"/>
      <c r="P199" s="134"/>
      <c r="Q199" s="134"/>
    </row>
    <row r="200" spans="2:17" x14ac:dyDescent="0.2">
      <c r="B200" s="150"/>
      <c r="C200" s="116"/>
      <c r="D200" s="116"/>
      <c r="E200" s="150"/>
      <c r="F200" s="150"/>
      <c r="G200" s="155"/>
      <c r="H200" s="150"/>
      <c r="I200" s="116"/>
      <c r="J200" s="116"/>
      <c r="K200" s="150"/>
      <c r="L200" s="150"/>
      <c r="M200" s="155"/>
      <c r="N200" s="150"/>
      <c r="O200" s="134"/>
      <c r="P200" s="134"/>
      <c r="Q200" s="134"/>
    </row>
    <row r="201" spans="2:17" x14ac:dyDescent="0.2">
      <c r="B201" s="150"/>
      <c r="C201" s="116"/>
      <c r="D201" s="116"/>
      <c r="E201" s="150"/>
      <c r="F201" s="150"/>
      <c r="G201" s="155"/>
      <c r="H201" s="150"/>
      <c r="I201" s="116"/>
      <c r="J201" s="116"/>
      <c r="K201" s="150"/>
      <c r="L201" s="150"/>
      <c r="M201" s="155"/>
      <c r="N201" s="150"/>
      <c r="O201" s="134"/>
      <c r="P201" s="134"/>
      <c r="Q201" s="134"/>
    </row>
    <row r="202" spans="2:17" x14ac:dyDescent="0.2">
      <c r="B202" s="150"/>
      <c r="C202" s="116"/>
      <c r="D202" s="116"/>
      <c r="E202" s="150"/>
      <c r="F202" s="150"/>
      <c r="G202" s="155"/>
      <c r="H202" s="150"/>
      <c r="I202" s="116"/>
      <c r="J202" s="116"/>
      <c r="K202" s="150"/>
      <c r="L202" s="150"/>
      <c r="M202" s="155"/>
      <c r="N202" s="150"/>
      <c r="O202" s="134"/>
      <c r="P202" s="134"/>
      <c r="Q202" s="134"/>
    </row>
    <row r="203" spans="2:17" x14ac:dyDescent="0.2">
      <c r="B203" s="150"/>
      <c r="C203" s="116"/>
      <c r="D203" s="116"/>
      <c r="E203" s="150"/>
      <c r="F203" s="150"/>
      <c r="G203" s="155"/>
      <c r="H203" s="150"/>
      <c r="I203" s="116"/>
      <c r="J203" s="116"/>
      <c r="K203" s="150"/>
      <c r="L203" s="150"/>
      <c r="M203" s="155"/>
      <c r="N203" s="150"/>
      <c r="O203" s="134"/>
      <c r="P203" s="134"/>
      <c r="Q203" s="134"/>
    </row>
    <row r="204" spans="2:17" x14ac:dyDescent="0.2">
      <c r="B204" s="150"/>
      <c r="C204" s="116"/>
      <c r="D204" s="116"/>
      <c r="E204" s="150"/>
      <c r="F204" s="150"/>
      <c r="G204" s="155"/>
      <c r="H204" s="150"/>
      <c r="I204" s="116"/>
      <c r="J204" s="116"/>
      <c r="K204" s="150"/>
      <c r="L204" s="150"/>
      <c r="M204" s="155"/>
      <c r="N204" s="150"/>
      <c r="O204" s="134"/>
      <c r="P204" s="134"/>
      <c r="Q204" s="134"/>
    </row>
    <row r="205" spans="2:17" x14ac:dyDescent="0.2">
      <c r="B205" s="150"/>
      <c r="C205" s="116"/>
      <c r="D205" s="116"/>
      <c r="E205" s="150"/>
      <c r="F205" s="150"/>
      <c r="G205" s="155"/>
      <c r="H205" s="150"/>
      <c r="I205" s="116"/>
      <c r="J205" s="116"/>
      <c r="K205" s="150"/>
      <c r="L205" s="150"/>
      <c r="M205" s="155"/>
      <c r="N205" s="150"/>
      <c r="O205" s="134"/>
      <c r="P205" s="134"/>
      <c r="Q205" s="134"/>
    </row>
    <row r="206" spans="2:17" x14ac:dyDescent="0.2">
      <c r="B206" s="150"/>
      <c r="C206" s="116"/>
      <c r="D206" s="116"/>
      <c r="E206" s="150"/>
      <c r="F206" s="150"/>
      <c r="G206" s="155"/>
      <c r="H206" s="150"/>
      <c r="I206" s="116"/>
      <c r="J206" s="116"/>
      <c r="K206" s="150"/>
      <c r="L206" s="150"/>
      <c r="M206" s="155"/>
      <c r="N206" s="150"/>
      <c r="O206" s="134"/>
      <c r="P206" s="134"/>
      <c r="Q206" s="134"/>
    </row>
    <row r="207" spans="2:17" x14ac:dyDescent="0.2">
      <c r="B207" s="150"/>
      <c r="C207" s="116"/>
      <c r="D207" s="116"/>
      <c r="E207" s="150"/>
      <c r="F207" s="150"/>
      <c r="G207" s="155"/>
      <c r="H207" s="150"/>
      <c r="I207" s="116"/>
      <c r="J207" s="116"/>
      <c r="K207" s="150"/>
      <c r="L207" s="150"/>
      <c r="M207" s="155"/>
      <c r="N207" s="150"/>
      <c r="O207" s="134"/>
      <c r="P207" s="134"/>
      <c r="Q207" s="134"/>
    </row>
    <row r="208" spans="2:17" x14ac:dyDescent="0.2">
      <c r="B208" s="150"/>
      <c r="C208" s="116"/>
      <c r="D208" s="116"/>
      <c r="E208" s="150"/>
      <c r="F208" s="150"/>
      <c r="G208" s="155"/>
      <c r="H208" s="150"/>
      <c r="I208" s="116"/>
      <c r="J208" s="116"/>
      <c r="K208" s="150"/>
      <c r="L208" s="150"/>
      <c r="M208" s="155"/>
      <c r="N208" s="150"/>
      <c r="O208" s="134"/>
      <c r="P208" s="134"/>
      <c r="Q208" s="134"/>
    </row>
    <row r="209" spans="2:17" x14ac:dyDescent="0.2">
      <c r="B209" s="150"/>
      <c r="C209" s="116"/>
      <c r="D209" s="116"/>
      <c r="E209" s="150"/>
      <c r="F209" s="150"/>
      <c r="G209" s="155"/>
      <c r="H209" s="150"/>
      <c r="I209" s="116"/>
      <c r="J209" s="116"/>
      <c r="K209" s="150"/>
      <c r="L209" s="150"/>
      <c r="M209" s="155"/>
      <c r="N209" s="150"/>
      <c r="O209" s="134"/>
      <c r="P209" s="134"/>
      <c r="Q209" s="134"/>
    </row>
    <row r="210" spans="2:17" x14ac:dyDescent="0.2">
      <c r="B210" s="150"/>
      <c r="C210" s="116"/>
      <c r="D210" s="116"/>
      <c r="E210" s="150"/>
      <c r="F210" s="150"/>
      <c r="G210" s="155"/>
      <c r="H210" s="150"/>
      <c r="I210" s="116"/>
      <c r="J210" s="116"/>
      <c r="K210" s="150"/>
      <c r="L210" s="150"/>
      <c r="M210" s="155"/>
      <c r="N210" s="150"/>
      <c r="O210" s="134"/>
      <c r="P210" s="134"/>
      <c r="Q210" s="134"/>
    </row>
    <row r="211" spans="2:17" x14ac:dyDescent="0.2">
      <c r="B211" s="150"/>
      <c r="C211" s="116"/>
      <c r="D211" s="116"/>
      <c r="E211" s="150"/>
      <c r="F211" s="150"/>
      <c r="G211" s="155"/>
      <c r="H211" s="150"/>
      <c r="I211" s="116"/>
      <c r="J211" s="116"/>
      <c r="K211" s="150"/>
      <c r="L211" s="150"/>
      <c r="M211" s="155"/>
      <c r="N211" s="150"/>
      <c r="O211" s="134"/>
      <c r="P211" s="134"/>
      <c r="Q211" s="134"/>
    </row>
    <row r="212" spans="2:17" x14ac:dyDescent="0.2">
      <c r="B212" s="150"/>
      <c r="C212" s="116"/>
      <c r="D212" s="116"/>
      <c r="E212" s="150"/>
      <c r="F212" s="150"/>
      <c r="G212" s="155"/>
      <c r="H212" s="150"/>
      <c r="I212" s="116"/>
      <c r="J212" s="116"/>
      <c r="K212" s="150"/>
      <c r="L212" s="150"/>
      <c r="M212" s="155"/>
      <c r="N212" s="150"/>
      <c r="O212" s="134"/>
      <c r="P212" s="134"/>
      <c r="Q212" s="134"/>
    </row>
    <row r="213" spans="2:17" x14ac:dyDescent="0.2">
      <c r="B213" s="150"/>
      <c r="C213" s="116"/>
      <c r="D213" s="116"/>
      <c r="E213" s="150"/>
      <c r="F213" s="150"/>
      <c r="G213" s="155"/>
      <c r="H213" s="150"/>
      <c r="I213" s="116"/>
      <c r="J213" s="116"/>
      <c r="K213" s="150"/>
      <c r="L213" s="150"/>
      <c r="M213" s="155"/>
      <c r="N213" s="150"/>
      <c r="O213" s="134"/>
      <c r="P213" s="134"/>
      <c r="Q213" s="134"/>
    </row>
    <row r="214" spans="2:17" x14ac:dyDescent="0.2">
      <c r="B214" s="150"/>
      <c r="C214" s="116"/>
      <c r="D214" s="116"/>
      <c r="E214" s="150"/>
      <c r="F214" s="150"/>
      <c r="G214" s="155"/>
      <c r="H214" s="150"/>
      <c r="I214" s="116"/>
      <c r="J214" s="116"/>
      <c r="K214" s="150"/>
      <c r="L214" s="150"/>
      <c r="M214" s="155"/>
      <c r="N214" s="150"/>
      <c r="O214" s="134"/>
      <c r="P214" s="134"/>
      <c r="Q214" s="134"/>
    </row>
    <row r="215" spans="2:17" x14ac:dyDescent="0.2">
      <c r="B215" s="150"/>
      <c r="C215" s="116"/>
      <c r="D215" s="116"/>
      <c r="E215" s="150"/>
      <c r="F215" s="150"/>
      <c r="G215" s="155"/>
      <c r="H215" s="150"/>
      <c r="I215" s="116"/>
      <c r="J215" s="116"/>
      <c r="K215" s="150"/>
      <c r="L215" s="150"/>
      <c r="M215" s="155"/>
      <c r="N215" s="150"/>
      <c r="O215" s="134"/>
      <c r="P215" s="134"/>
      <c r="Q215" s="134"/>
    </row>
    <row r="216" spans="2:17" x14ac:dyDescent="0.2">
      <c r="B216" s="150"/>
      <c r="C216" s="116"/>
      <c r="D216" s="116"/>
      <c r="E216" s="150"/>
      <c r="F216" s="150"/>
      <c r="G216" s="155"/>
      <c r="H216" s="150"/>
      <c r="I216" s="116"/>
      <c r="J216" s="116"/>
      <c r="K216" s="150"/>
      <c r="L216" s="150"/>
      <c r="M216" s="155"/>
      <c r="N216" s="150"/>
      <c r="O216" s="134"/>
      <c r="P216" s="134"/>
      <c r="Q216" s="134"/>
    </row>
    <row r="217" spans="2:17" x14ac:dyDescent="0.2">
      <c r="B217" s="150"/>
      <c r="C217" s="116"/>
      <c r="D217" s="116"/>
      <c r="E217" s="150"/>
      <c r="F217" s="150"/>
      <c r="G217" s="155"/>
      <c r="H217" s="150"/>
      <c r="I217" s="116"/>
      <c r="J217" s="116"/>
      <c r="K217" s="150"/>
      <c r="L217" s="150"/>
      <c r="M217" s="155"/>
      <c r="N217" s="150"/>
      <c r="O217" s="134"/>
      <c r="P217" s="134"/>
      <c r="Q217" s="134"/>
    </row>
    <row r="218" spans="2:17" x14ac:dyDescent="0.2">
      <c r="B218" s="150"/>
      <c r="C218" s="116"/>
      <c r="D218" s="116"/>
      <c r="E218" s="150"/>
      <c r="F218" s="150"/>
      <c r="G218" s="155"/>
      <c r="H218" s="150"/>
      <c r="I218" s="116"/>
      <c r="J218" s="116"/>
      <c r="K218" s="150"/>
      <c r="L218" s="150"/>
      <c r="M218" s="155"/>
      <c r="N218" s="150"/>
      <c r="O218" s="134"/>
      <c r="P218" s="134"/>
      <c r="Q218" s="134"/>
    </row>
    <row r="219" spans="2:17" x14ac:dyDescent="0.2">
      <c r="B219" s="150"/>
      <c r="C219" s="116"/>
      <c r="D219" s="116"/>
      <c r="E219" s="150"/>
      <c r="F219" s="150"/>
      <c r="G219" s="155"/>
      <c r="H219" s="150"/>
      <c r="I219" s="116"/>
      <c r="J219" s="116"/>
      <c r="K219" s="150"/>
      <c r="L219" s="150"/>
      <c r="M219" s="155"/>
      <c r="N219" s="150"/>
      <c r="O219" s="134"/>
      <c r="P219" s="134"/>
      <c r="Q219" s="134"/>
    </row>
    <row r="220" spans="2:17" x14ac:dyDescent="0.2">
      <c r="B220" s="150"/>
      <c r="C220" s="116"/>
      <c r="D220" s="116"/>
      <c r="E220" s="150"/>
      <c r="F220" s="150"/>
      <c r="G220" s="155"/>
      <c r="H220" s="150"/>
      <c r="I220" s="116"/>
      <c r="J220" s="116"/>
      <c r="K220" s="150"/>
      <c r="L220" s="150"/>
      <c r="M220" s="155"/>
      <c r="N220" s="150"/>
      <c r="O220" s="134"/>
      <c r="P220" s="134"/>
      <c r="Q220" s="134"/>
    </row>
    <row r="221" spans="2:17" x14ac:dyDescent="0.2">
      <c r="B221" s="150"/>
      <c r="C221" s="116"/>
      <c r="D221" s="116"/>
      <c r="E221" s="150"/>
      <c r="F221" s="150"/>
      <c r="G221" s="155"/>
      <c r="H221" s="150"/>
      <c r="I221" s="116"/>
      <c r="J221" s="116"/>
      <c r="K221" s="150"/>
      <c r="L221" s="150"/>
      <c r="M221" s="155"/>
      <c r="N221" s="150"/>
      <c r="O221" s="134"/>
      <c r="P221" s="134"/>
      <c r="Q221" s="134"/>
    </row>
    <row r="222" spans="2:17" x14ac:dyDescent="0.2">
      <c r="B222" s="150"/>
      <c r="C222" s="116"/>
      <c r="D222" s="116"/>
      <c r="E222" s="150"/>
      <c r="F222" s="150"/>
      <c r="G222" s="155"/>
      <c r="H222" s="150"/>
      <c r="I222" s="116"/>
      <c r="J222" s="116"/>
      <c r="K222" s="150"/>
      <c r="L222" s="150"/>
      <c r="M222" s="155"/>
      <c r="N222" s="150"/>
      <c r="O222" s="134"/>
      <c r="P222" s="134"/>
      <c r="Q222" s="134"/>
    </row>
    <row r="223" spans="2:17" x14ac:dyDescent="0.2">
      <c r="B223" s="150"/>
      <c r="C223" s="116"/>
      <c r="D223" s="116"/>
      <c r="E223" s="150"/>
      <c r="F223" s="150"/>
      <c r="G223" s="155"/>
      <c r="H223" s="150"/>
      <c r="I223" s="116"/>
      <c r="J223" s="116"/>
      <c r="K223" s="150"/>
      <c r="L223" s="150"/>
      <c r="M223" s="155"/>
      <c r="N223" s="150"/>
      <c r="O223" s="134"/>
      <c r="P223" s="134"/>
      <c r="Q223" s="134"/>
    </row>
    <row r="224" spans="2:17" x14ac:dyDescent="0.2">
      <c r="B224" s="150"/>
      <c r="C224" s="116"/>
      <c r="D224" s="116"/>
      <c r="E224" s="150"/>
      <c r="F224" s="150"/>
      <c r="G224" s="155"/>
      <c r="H224" s="150"/>
      <c r="I224" s="116"/>
      <c r="J224" s="116"/>
      <c r="K224" s="150"/>
      <c r="L224" s="150"/>
      <c r="M224" s="155"/>
      <c r="N224" s="150"/>
      <c r="O224" s="134"/>
      <c r="P224" s="134"/>
      <c r="Q224" s="134"/>
    </row>
    <row r="225" spans="2:17" x14ac:dyDescent="0.2">
      <c r="B225" s="150"/>
      <c r="C225" s="116"/>
      <c r="D225" s="116"/>
      <c r="E225" s="150"/>
      <c r="F225" s="150"/>
      <c r="G225" s="155"/>
      <c r="H225" s="150"/>
      <c r="I225" s="116"/>
      <c r="J225" s="116"/>
      <c r="K225" s="150"/>
      <c r="L225" s="150"/>
      <c r="M225" s="155"/>
      <c r="N225" s="150"/>
      <c r="O225" s="134"/>
      <c r="P225" s="134"/>
      <c r="Q225" s="134"/>
    </row>
    <row r="226" spans="2:17" x14ac:dyDescent="0.2">
      <c r="B226" s="150"/>
      <c r="C226" s="116"/>
      <c r="D226" s="116"/>
      <c r="E226" s="150"/>
      <c r="F226" s="150"/>
      <c r="G226" s="155"/>
      <c r="H226" s="150"/>
      <c r="I226" s="116"/>
      <c r="J226" s="116"/>
      <c r="K226" s="150"/>
      <c r="L226" s="150"/>
      <c r="M226" s="155"/>
      <c r="N226" s="150"/>
      <c r="O226" s="134"/>
      <c r="P226" s="134"/>
      <c r="Q226" s="134"/>
    </row>
    <row r="227" spans="2:17" x14ac:dyDescent="0.2">
      <c r="B227" s="150"/>
      <c r="C227" s="116"/>
      <c r="D227" s="116"/>
      <c r="E227" s="150"/>
      <c r="F227" s="150"/>
      <c r="G227" s="155"/>
      <c r="H227" s="150"/>
      <c r="I227" s="116"/>
      <c r="J227" s="116"/>
      <c r="K227" s="150"/>
      <c r="L227" s="150"/>
      <c r="M227" s="155"/>
      <c r="N227" s="150"/>
      <c r="O227" s="134"/>
      <c r="P227" s="134"/>
      <c r="Q227" s="134"/>
    </row>
    <row r="228" spans="2:17" x14ac:dyDescent="0.2">
      <c r="B228" s="150"/>
      <c r="C228" s="116"/>
      <c r="D228" s="116"/>
      <c r="E228" s="150"/>
      <c r="F228" s="150"/>
      <c r="G228" s="155"/>
      <c r="H228" s="150"/>
      <c r="I228" s="116"/>
      <c r="J228" s="116"/>
      <c r="K228" s="150"/>
      <c r="L228" s="150"/>
      <c r="M228" s="155"/>
      <c r="N228" s="150"/>
      <c r="O228" s="134"/>
      <c r="P228" s="134"/>
      <c r="Q228" s="134"/>
    </row>
    <row r="229" spans="2:17" x14ac:dyDescent="0.2">
      <c r="B229" s="150"/>
      <c r="C229" s="116"/>
      <c r="D229" s="116"/>
      <c r="E229" s="150"/>
      <c r="F229" s="150"/>
      <c r="G229" s="155"/>
      <c r="H229" s="150"/>
      <c r="I229" s="116"/>
      <c r="J229" s="116"/>
      <c r="K229" s="150"/>
      <c r="L229" s="150"/>
      <c r="M229" s="155"/>
      <c r="N229" s="150"/>
      <c r="O229" s="134"/>
      <c r="P229" s="134"/>
      <c r="Q229" s="134"/>
    </row>
    <row r="230" spans="2:17" x14ac:dyDescent="0.2">
      <c r="B230" s="150"/>
      <c r="C230" s="116"/>
      <c r="D230" s="116"/>
      <c r="E230" s="150"/>
      <c r="F230" s="150"/>
      <c r="G230" s="155"/>
      <c r="H230" s="150"/>
      <c r="I230" s="116"/>
      <c r="J230" s="116"/>
      <c r="K230" s="150"/>
      <c r="L230" s="150"/>
      <c r="M230" s="155"/>
      <c r="N230" s="150"/>
      <c r="O230" s="134"/>
      <c r="P230" s="134"/>
      <c r="Q230" s="134"/>
    </row>
    <row r="231" spans="2:17" x14ac:dyDescent="0.2">
      <c r="B231" s="150"/>
      <c r="C231" s="116"/>
      <c r="D231" s="116"/>
      <c r="E231" s="150"/>
      <c r="F231" s="150"/>
      <c r="G231" s="155"/>
      <c r="H231" s="150"/>
      <c r="I231" s="116"/>
      <c r="J231" s="116"/>
      <c r="K231" s="150"/>
      <c r="L231" s="150"/>
      <c r="M231" s="155"/>
      <c r="N231" s="150"/>
      <c r="O231" s="134"/>
      <c r="P231" s="134"/>
      <c r="Q231" s="134"/>
    </row>
    <row r="232" spans="2:17" x14ac:dyDescent="0.2">
      <c r="B232" s="150"/>
      <c r="C232" s="116"/>
      <c r="D232" s="116"/>
      <c r="E232" s="150"/>
      <c r="F232" s="150"/>
      <c r="G232" s="155"/>
      <c r="H232" s="150"/>
      <c r="I232" s="116"/>
      <c r="J232" s="116"/>
      <c r="K232" s="150"/>
      <c r="L232" s="150"/>
      <c r="M232" s="155"/>
      <c r="N232" s="150"/>
      <c r="O232" s="134"/>
      <c r="P232" s="134"/>
      <c r="Q232" s="134"/>
    </row>
    <row r="233" spans="2:17" x14ac:dyDescent="0.2">
      <c r="B233" s="150"/>
      <c r="C233" s="116"/>
      <c r="D233" s="116"/>
      <c r="E233" s="150"/>
      <c r="F233" s="150"/>
      <c r="G233" s="155"/>
      <c r="H233" s="150"/>
      <c r="I233" s="116"/>
      <c r="J233" s="116"/>
      <c r="K233" s="150"/>
      <c r="L233" s="150"/>
      <c r="M233" s="155"/>
      <c r="N233" s="150"/>
      <c r="O233" s="134"/>
      <c r="P233" s="134"/>
      <c r="Q233" s="134"/>
    </row>
    <row r="234" spans="2:17" x14ac:dyDescent="0.2">
      <c r="B234" s="150"/>
      <c r="C234" s="116"/>
      <c r="D234" s="116"/>
      <c r="E234" s="150"/>
      <c r="F234" s="150"/>
      <c r="G234" s="155"/>
      <c r="H234" s="150"/>
      <c r="I234" s="116"/>
      <c r="J234" s="116"/>
      <c r="K234" s="150"/>
      <c r="L234" s="150"/>
      <c r="M234" s="155"/>
      <c r="N234" s="150"/>
      <c r="O234" s="134"/>
      <c r="P234" s="134"/>
      <c r="Q234" s="134"/>
    </row>
    <row r="235" spans="2:17" x14ac:dyDescent="0.2">
      <c r="B235" s="150"/>
      <c r="C235" s="116"/>
      <c r="D235" s="116"/>
      <c r="E235" s="150"/>
      <c r="F235" s="150"/>
      <c r="G235" s="155"/>
      <c r="H235" s="150"/>
      <c r="I235" s="116"/>
      <c r="J235" s="116"/>
      <c r="K235" s="150"/>
      <c r="L235" s="150"/>
      <c r="M235" s="155"/>
      <c r="N235" s="150"/>
      <c r="O235" s="134"/>
      <c r="P235" s="134"/>
      <c r="Q235" s="134"/>
    </row>
    <row r="236" spans="2:17" x14ac:dyDescent="0.2">
      <c r="B236" s="150"/>
      <c r="C236" s="116"/>
      <c r="D236" s="116"/>
      <c r="E236" s="150"/>
      <c r="F236" s="150"/>
      <c r="G236" s="155"/>
      <c r="H236" s="150"/>
      <c r="I236" s="116"/>
      <c r="J236" s="116"/>
      <c r="K236" s="150"/>
      <c r="L236" s="150"/>
      <c r="M236" s="155"/>
      <c r="N236" s="150"/>
      <c r="O236" s="134"/>
      <c r="P236" s="134"/>
      <c r="Q236" s="134"/>
    </row>
    <row r="237" spans="2:17" x14ac:dyDescent="0.2">
      <c r="B237" s="150"/>
      <c r="C237" s="116"/>
      <c r="D237" s="116"/>
      <c r="E237" s="150"/>
      <c r="F237" s="150"/>
      <c r="G237" s="155"/>
      <c r="H237" s="150"/>
      <c r="I237" s="116"/>
      <c r="J237" s="116"/>
      <c r="K237" s="150"/>
      <c r="L237" s="150"/>
      <c r="M237" s="155"/>
      <c r="N237" s="150"/>
      <c r="O237" s="134"/>
      <c r="P237" s="134"/>
      <c r="Q237" s="134"/>
    </row>
    <row r="238" spans="2:17" x14ac:dyDescent="0.2">
      <c r="B238" s="150"/>
      <c r="C238" s="116"/>
      <c r="D238" s="116"/>
      <c r="E238" s="150"/>
      <c r="F238" s="150"/>
      <c r="G238" s="155"/>
      <c r="H238" s="150"/>
      <c r="I238" s="116"/>
      <c r="J238" s="116"/>
      <c r="K238" s="150"/>
      <c r="L238" s="150"/>
      <c r="M238" s="155"/>
      <c r="N238" s="150"/>
      <c r="O238" s="134"/>
      <c r="P238" s="134"/>
      <c r="Q238" s="134"/>
    </row>
    <row r="239" spans="2:17" x14ac:dyDescent="0.2">
      <c r="B239" s="150"/>
      <c r="C239" s="116"/>
      <c r="D239" s="116"/>
      <c r="E239" s="150"/>
      <c r="F239" s="150"/>
      <c r="G239" s="155"/>
      <c r="H239" s="150"/>
      <c r="I239" s="116"/>
      <c r="J239" s="116"/>
      <c r="K239" s="150"/>
      <c r="L239" s="150"/>
      <c r="M239" s="155"/>
      <c r="N239" s="150"/>
      <c r="O239" s="134"/>
      <c r="P239" s="134"/>
      <c r="Q239" s="134"/>
    </row>
    <row r="240" spans="2:17" x14ac:dyDescent="0.2">
      <c r="B240" s="150"/>
      <c r="C240" s="116"/>
      <c r="D240" s="116"/>
      <c r="E240" s="150"/>
      <c r="F240" s="150"/>
      <c r="G240" s="155"/>
      <c r="H240" s="150"/>
      <c r="I240" s="116"/>
      <c r="J240" s="116"/>
      <c r="K240" s="150"/>
      <c r="L240" s="150"/>
      <c r="M240" s="155"/>
      <c r="N240" s="150"/>
      <c r="O240" s="134"/>
      <c r="P240" s="134"/>
      <c r="Q240" s="134"/>
    </row>
    <row r="241" spans="2:17" x14ac:dyDescent="0.2">
      <c r="B241" s="150"/>
      <c r="C241" s="116"/>
      <c r="D241" s="116"/>
      <c r="E241" s="150"/>
      <c r="F241" s="150"/>
      <c r="G241" s="155"/>
      <c r="H241" s="150"/>
      <c r="I241" s="116"/>
      <c r="J241" s="116"/>
      <c r="K241" s="150"/>
      <c r="L241" s="150"/>
      <c r="M241" s="155"/>
      <c r="N241" s="150"/>
      <c r="O241" s="134"/>
      <c r="P241" s="134"/>
      <c r="Q241" s="134"/>
    </row>
    <row r="242" spans="2:17" x14ac:dyDescent="0.2">
      <c r="B242" s="150"/>
      <c r="C242" s="116"/>
      <c r="D242" s="116"/>
      <c r="E242" s="150"/>
      <c r="F242" s="150"/>
      <c r="G242" s="155"/>
      <c r="H242" s="150"/>
      <c r="I242" s="116"/>
      <c r="J242" s="116"/>
      <c r="K242" s="150"/>
      <c r="L242" s="150"/>
      <c r="M242" s="155"/>
      <c r="N242" s="150"/>
      <c r="O242" s="134"/>
      <c r="P242" s="134"/>
      <c r="Q242" s="134"/>
    </row>
    <row r="243" spans="2:17" x14ac:dyDescent="0.2">
      <c r="B243" s="150"/>
      <c r="C243" s="116"/>
      <c r="D243" s="116"/>
      <c r="E243" s="150"/>
      <c r="F243" s="150"/>
      <c r="G243" s="155"/>
      <c r="H243" s="150"/>
      <c r="I243" s="116"/>
      <c r="J243" s="116"/>
      <c r="K243" s="150"/>
      <c r="L243" s="150"/>
      <c r="M243" s="155"/>
      <c r="N243" s="150"/>
      <c r="O243" s="134"/>
      <c r="P243" s="134"/>
      <c r="Q243" s="134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145" bestFit="1" customWidth="1"/>
    <col min="2" max="2" width="12.7109375" style="162" bestFit="1" customWidth="1"/>
    <col min="3" max="4" width="12.42578125" style="123" bestFit="1" customWidth="1"/>
    <col min="5" max="5" width="13.42578125" style="162" bestFit="1" customWidth="1"/>
    <col min="6" max="6" width="14.42578125" style="162" bestFit="1" customWidth="1"/>
    <col min="7" max="7" width="10.7109375" style="167" bestFit="1" customWidth="1"/>
    <col min="8" max="8" width="12.7109375" style="162" bestFit="1" customWidth="1"/>
    <col min="9" max="10" width="12.42578125" style="123" bestFit="1" customWidth="1"/>
    <col min="11" max="12" width="14.42578125" style="162" bestFit="1" customWidth="1"/>
    <col min="13" max="13" width="10.7109375" style="167" bestFit="1" customWidth="1"/>
    <col min="14" max="14" width="16.140625" style="162" bestFit="1" customWidth="1"/>
    <col min="15" max="16384" width="9.140625" style="145"/>
  </cols>
  <sheetData>
    <row r="2" spans="1:19" ht="18.75" x14ac:dyDescent="0.3">
      <c r="A2" s="5" t="s">
        <v>211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34"/>
      <c r="P2" s="134"/>
      <c r="Q2" s="134"/>
      <c r="R2" s="134"/>
      <c r="S2" s="134"/>
    </row>
    <row r="3" spans="1:19" x14ac:dyDescent="0.2">
      <c r="A3" s="26"/>
    </row>
    <row r="4" spans="1:19" s="178" customFormat="1" x14ac:dyDescent="0.2">
      <c r="B4" s="199"/>
      <c r="C4" s="158"/>
      <c r="D4" s="158"/>
      <c r="E4" s="199"/>
      <c r="F4" s="199"/>
      <c r="G4" s="175"/>
      <c r="H4" s="199"/>
      <c r="I4" s="158"/>
      <c r="J4" s="158"/>
      <c r="K4" s="199"/>
      <c r="L4" s="199"/>
      <c r="M4" s="175"/>
      <c r="N4" s="178" t="str">
        <f>VALVAL</f>
        <v>млрд. одиниць</v>
      </c>
    </row>
    <row r="5" spans="1:19" s="50" customFormat="1" x14ac:dyDescent="0.2">
      <c r="A5" s="81"/>
      <c r="B5" s="268">
        <v>43465</v>
      </c>
      <c r="C5" s="269"/>
      <c r="D5" s="269"/>
      <c r="E5" s="269"/>
      <c r="F5" s="269"/>
      <c r="G5" s="270"/>
      <c r="H5" s="268">
        <v>43646</v>
      </c>
      <c r="I5" s="269"/>
      <c r="J5" s="269"/>
      <c r="K5" s="269"/>
      <c r="L5" s="269"/>
      <c r="M5" s="270"/>
      <c r="N5" s="88"/>
    </row>
    <row r="6" spans="1:19" s="42" customFormat="1" x14ac:dyDescent="0.2">
      <c r="A6" s="105"/>
      <c r="B6" s="255" t="s">
        <v>5</v>
      </c>
      <c r="C6" s="225" t="s">
        <v>182</v>
      </c>
      <c r="D6" s="225" t="s">
        <v>206</v>
      </c>
      <c r="E6" s="255" t="s">
        <v>170</v>
      </c>
      <c r="F6" s="255" t="s">
        <v>173</v>
      </c>
      <c r="G6" s="259" t="s">
        <v>192</v>
      </c>
      <c r="H6" s="255" t="s">
        <v>5</v>
      </c>
      <c r="I6" s="225" t="s">
        <v>182</v>
      </c>
      <c r="J6" s="225" t="s">
        <v>206</v>
      </c>
      <c r="K6" s="255" t="s">
        <v>170</v>
      </c>
      <c r="L6" s="255" t="s">
        <v>173</v>
      </c>
      <c r="M6" s="259" t="s">
        <v>192</v>
      </c>
      <c r="N6" s="255" t="s">
        <v>67</v>
      </c>
    </row>
    <row r="7" spans="1:19" s="52" customFormat="1" ht="15" x14ac:dyDescent="0.2">
      <c r="A7" s="84" t="s">
        <v>153</v>
      </c>
      <c r="B7" s="108"/>
      <c r="C7" s="86"/>
      <c r="D7" s="86"/>
      <c r="E7" s="108">
        <f t="shared" ref="E7:G7" si="0">SUM(E8:E24)</f>
        <v>78.316490487460001</v>
      </c>
      <c r="F7" s="108">
        <f t="shared" si="0"/>
        <v>2168.44766417245</v>
      </c>
      <c r="G7" s="114">
        <f t="shared" si="0"/>
        <v>1.0000009999999999</v>
      </c>
      <c r="H7" s="108"/>
      <c r="I7" s="86"/>
      <c r="J7" s="86"/>
      <c r="K7" s="108">
        <f t="shared" ref="K7:N7" si="1">SUM(K8:K24)</f>
        <v>80.347737992479992</v>
      </c>
      <c r="L7" s="108">
        <f t="shared" si="1"/>
        <v>2102.4096051445704</v>
      </c>
      <c r="M7" s="114">
        <f t="shared" si="1"/>
        <v>0.99999899999999997</v>
      </c>
      <c r="N7" s="108">
        <f t="shared" si="1"/>
        <v>2.4936649967166602E-18</v>
      </c>
    </row>
    <row r="8" spans="1:19" s="166" customFormat="1" x14ac:dyDescent="0.2">
      <c r="A8" s="98" t="s">
        <v>120</v>
      </c>
      <c r="B8" s="159">
        <v>34.420927978359998</v>
      </c>
      <c r="C8" s="122">
        <v>1</v>
      </c>
      <c r="D8" s="122">
        <v>27.688264</v>
      </c>
      <c r="E8" s="159">
        <v>34.420927978359998</v>
      </c>
      <c r="F8" s="159">
        <v>953.05574098984005</v>
      </c>
      <c r="G8" s="164">
        <v>0.43951099999999999</v>
      </c>
      <c r="H8" s="159">
        <v>32.897085685699999</v>
      </c>
      <c r="I8" s="122">
        <v>1</v>
      </c>
      <c r="J8" s="122">
        <v>26.166381999999999</v>
      </c>
      <c r="K8" s="159">
        <v>32.897085685699999</v>
      </c>
      <c r="L8" s="159">
        <v>860.79771073875997</v>
      </c>
      <c r="M8" s="164">
        <v>0.40943400000000002</v>
      </c>
      <c r="N8" s="159">
        <v>-3.0077E-2</v>
      </c>
    </row>
    <row r="9" spans="1:19" x14ac:dyDescent="0.2">
      <c r="A9" s="222" t="s">
        <v>3</v>
      </c>
      <c r="B9" s="106">
        <v>6.3032656150999999</v>
      </c>
      <c r="C9" s="85">
        <v>1.1454</v>
      </c>
      <c r="D9" s="85">
        <v>31.714137999999998</v>
      </c>
      <c r="E9" s="106">
        <v>7.2197605298600003</v>
      </c>
      <c r="F9" s="106">
        <v>199.90263556795</v>
      </c>
      <c r="G9" s="111">
        <v>9.2187000000000005E-2</v>
      </c>
      <c r="H9" s="106">
        <v>7.4330129613000002</v>
      </c>
      <c r="I9" s="85">
        <v>1.1362000000000001</v>
      </c>
      <c r="J9" s="85">
        <v>29.730243000000002</v>
      </c>
      <c r="K9" s="106">
        <v>8.4453892617499999</v>
      </c>
      <c r="L9" s="106">
        <v>220.98528156161001</v>
      </c>
      <c r="M9" s="111">
        <v>0.10511</v>
      </c>
      <c r="N9" s="106">
        <v>1.2924E-2</v>
      </c>
      <c r="O9" s="134"/>
      <c r="P9" s="134"/>
      <c r="Q9" s="134"/>
    </row>
    <row r="10" spans="1:19" x14ac:dyDescent="0.2">
      <c r="A10" s="222" t="s">
        <v>163</v>
      </c>
      <c r="B10" s="106">
        <v>0.4</v>
      </c>
      <c r="C10" s="85">
        <v>0.73413700000000004</v>
      </c>
      <c r="D10" s="85">
        <v>20.326968999999998</v>
      </c>
      <c r="E10" s="106">
        <v>0.29365465454</v>
      </c>
      <c r="F10" s="106">
        <v>8.1307875999999997</v>
      </c>
      <c r="G10" s="111">
        <v>3.7499999999999999E-3</v>
      </c>
      <c r="H10" s="106">
        <v>0.4</v>
      </c>
      <c r="I10" s="85">
        <v>0.76015299999999997</v>
      </c>
      <c r="J10" s="85">
        <v>19.890442</v>
      </c>
      <c r="K10" s="106">
        <v>0.30406101998000001</v>
      </c>
      <c r="L10" s="106">
        <v>7.9561767999999997</v>
      </c>
      <c r="M10" s="111">
        <v>3.784E-3</v>
      </c>
      <c r="N10" s="106">
        <v>3.4999999999999997E-5</v>
      </c>
      <c r="O10" s="134"/>
      <c r="P10" s="134"/>
      <c r="Q10" s="134"/>
    </row>
    <row r="11" spans="1:19" x14ac:dyDescent="0.2">
      <c r="A11" s="222" t="s">
        <v>16</v>
      </c>
      <c r="B11" s="106">
        <v>9.345204657</v>
      </c>
      <c r="C11" s="85">
        <v>1.390792</v>
      </c>
      <c r="D11" s="85">
        <v>38.508603999999998</v>
      </c>
      <c r="E11" s="106">
        <v>12.997231803169999</v>
      </c>
      <c r="F11" s="106">
        <v>359.87078543537001</v>
      </c>
      <c r="G11" s="111">
        <v>0.16595799999999999</v>
      </c>
      <c r="H11" s="106">
        <v>8.6020371569999998</v>
      </c>
      <c r="I11" s="85">
        <v>1.390212</v>
      </c>
      <c r="J11" s="85">
        <v>36.376806000000002</v>
      </c>
      <c r="K11" s="106">
        <v>11.958651251999999</v>
      </c>
      <c r="L11" s="106">
        <v>312.91463686498003</v>
      </c>
      <c r="M11" s="111">
        <v>0.148836</v>
      </c>
      <c r="N11" s="106">
        <v>-1.7121999999999998E-2</v>
      </c>
      <c r="O11" s="134"/>
      <c r="P11" s="134"/>
      <c r="Q11" s="134"/>
    </row>
    <row r="12" spans="1:19" x14ac:dyDescent="0.2">
      <c r="A12" s="222" t="s">
        <v>17</v>
      </c>
      <c r="B12" s="106">
        <v>631.78012344385002</v>
      </c>
      <c r="C12" s="85">
        <v>3.6116000000000002E-2</v>
      </c>
      <c r="D12" s="85">
        <v>1</v>
      </c>
      <c r="E12" s="106">
        <v>22.81761411414</v>
      </c>
      <c r="F12" s="106">
        <v>631.78012344385002</v>
      </c>
      <c r="G12" s="111">
        <v>0.29135100000000003</v>
      </c>
      <c r="H12" s="106">
        <v>684.64927451832</v>
      </c>
      <c r="I12" s="85">
        <v>3.8217000000000001E-2</v>
      </c>
      <c r="J12" s="85">
        <v>1</v>
      </c>
      <c r="K12" s="106">
        <v>26.165225078550002</v>
      </c>
      <c r="L12" s="106">
        <v>684.64927451832</v>
      </c>
      <c r="M12" s="111">
        <v>0.32565</v>
      </c>
      <c r="N12" s="106">
        <v>3.4298000000000002E-2</v>
      </c>
      <c r="O12" s="134"/>
      <c r="P12" s="134"/>
      <c r="Q12" s="134"/>
    </row>
    <row r="13" spans="1:19" x14ac:dyDescent="0.2">
      <c r="A13" s="222" t="s">
        <v>100</v>
      </c>
      <c r="B13" s="106">
        <v>62.604238033999998</v>
      </c>
      <c r="C13" s="85">
        <v>9.0620000000000006E-3</v>
      </c>
      <c r="D13" s="85">
        <v>0.25090299999999999</v>
      </c>
      <c r="E13" s="106">
        <v>0.56730140739000001</v>
      </c>
      <c r="F13" s="106">
        <v>15.70759113544</v>
      </c>
      <c r="G13" s="111">
        <v>7.2439999999999996E-3</v>
      </c>
      <c r="H13" s="106">
        <v>62.193872395</v>
      </c>
      <c r="I13" s="85">
        <v>9.2829999999999996E-3</v>
      </c>
      <c r="J13" s="85">
        <v>0.242894</v>
      </c>
      <c r="K13" s="106">
        <v>0.57732569450000004</v>
      </c>
      <c r="L13" s="106">
        <v>15.1065246609</v>
      </c>
      <c r="M13" s="111">
        <v>7.1850000000000004E-3</v>
      </c>
      <c r="N13" s="106">
        <v>-5.8E-5</v>
      </c>
      <c r="O13" s="134"/>
      <c r="P13" s="134"/>
      <c r="Q13" s="134"/>
    </row>
    <row r="14" spans="1:19" x14ac:dyDescent="0.2">
      <c r="B14" s="150"/>
      <c r="C14" s="116"/>
      <c r="D14" s="116"/>
      <c r="E14" s="150"/>
      <c r="F14" s="150"/>
      <c r="G14" s="155"/>
      <c r="H14" s="150"/>
      <c r="I14" s="116"/>
      <c r="J14" s="116"/>
      <c r="K14" s="150"/>
      <c r="L14" s="150"/>
      <c r="M14" s="155"/>
      <c r="N14" s="150"/>
      <c r="O14" s="134"/>
      <c r="P14" s="134"/>
      <c r="Q14" s="134"/>
    </row>
    <row r="15" spans="1:19" x14ac:dyDescent="0.2">
      <c r="B15" s="150"/>
      <c r="C15" s="116"/>
      <c r="D15" s="116"/>
      <c r="E15" s="150"/>
      <c r="F15" s="150"/>
      <c r="G15" s="155"/>
      <c r="H15" s="150"/>
      <c r="I15" s="116"/>
      <c r="J15" s="116"/>
      <c r="K15" s="150"/>
      <c r="L15" s="150"/>
      <c r="M15" s="155"/>
      <c r="N15" s="150"/>
      <c r="O15" s="134"/>
      <c r="P15" s="134"/>
      <c r="Q15" s="134"/>
    </row>
    <row r="16" spans="1:19" x14ac:dyDescent="0.2">
      <c r="B16" s="150"/>
      <c r="C16" s="116"/>
      <c r="D16" s="116"/>
      <c r="E16" s="150"/>
      <c r="F16" s="150"/>
      <c r="G16" s="155"/>
      <c r="H16" s="150"/>
      <c r="I16" s="116"/>
      <c r="J16" s="116"/>
      <c r="K16" s="150"/>
      <c r="L16" s="150"/>
      <c r="M16" s="155"/>
      <c r="N16" s="150"/>
      <c r="O16" s="134"/>
      <c r="P16" s="134"/>
      <c r="Q16" s="134"/>
    </row>
    <row r="17" spans="1:19" x14ac:dyDescent="0.2">
      <c r="B17" s="150"/>
      <c r="C17" s="116"/>
      <c r="D17" s="116"/>
      <c r="E17" s="150"/>
      <c r="F17" s="150"/>
      <c r="G17" s="155"/>
      <c r="H17" s="150"/>
      <c r="I17" s="116"/>
      <c r="J17" s="116"/>
      <c r="K17" s="150"/>
      <c r="L17" s="150"/>
      <c r="M17" s="155"/>
      <c r="N17" s="150"/>
      <c r="O17" s="134"/>
      <c r="P17" s="134"/>
      <c r="Q17" s="134"/>
    </row>
    <row r="18" spans="1:19" x14ac:dyDescent="0.2">
      <c r="B18" s="150"/>
      <c r="C18" s="116"/>
      <c r="D18" s="116"/>
      <c r="E18" s="150"/>
      <c r="F18" s="150"/>
      <c r="G18" s="155"/>
      <c r="H18" s="150"/>
      <c r="I18" s="116"/>
      <c r="J18" s="116"/>
      <c r="K18" s="150"/>
      <c r="L18" s="150"/>
      <c r="M18" s="155"/>
      <c r="N18" s="150"/>
      <c r="O18" s="134"/>
      <c r="P18" s="134"/>
      <c r="Q18" s="134"/>
    </row>
    <row r="19" spans="1:19" x14ac:dyDescent="0.2">
      <c r="B19" s="150"/>
      <c r="C19" s="116"/>
      <c r="D19" s="116"/>
      <c r="E19" s="150"/>
      <c r="F19" s="150"/>
      <c r="G19" s="155"/>
      <c r="H19" s="150"/>
      <c r="I19" s="116"/>
      <c r="J19" s="116"/>
      <c r="K19" s="150"/>
      <c r="L19" s="150"/>
      <c r="M19" s="155"/>
      <c r="N19" s="150"/>
      <c r="O19" s="134"/>
      <c r="P19" s="134"/>
      <c r="Q19" s="134"/>
    </row>
    <row r="20" spans="1:19" x14ac:dyDescent="0.2">
      <c r="B20" s="150"/>
      <c r="C20" s="116"/>
      <c r="D20" s="116"/>
      <c r="E20" s="150"/>
      <c r="F20" s="150"/>
      <c r="G20" s="155"/>
      <c r="H20" s="150"/>
      <c r="I20" s="116"/>
      <c r="J20" s="116"/>
      <c r="K20" s="150"/>
      <c r="L20" s="150"/>
      <c r="M20" s="155"/>
      <c r="N20" s="150"/>
      <c r="O20" s="134"/>
      <c r="P20" s="134"/>
      <c r="Q20" s="134"/>
    </row>
    <row r="21" spans="1:19" x14ac:dyDescent="0.2">
      <c r="B21" s="150"/>
      <c r="C21" s="116"/>
      <c r="D21" s="116"/>
      <c r="E21" s="150"/>
      <c r="F21" s="150"/>
      <c r="G21" s="155"/>
      <c r="H21" s="150"/>
      <c r="I21" s="116"/>
      <c r="J21" s="116"/>
      <c r="K21" s="150"/>
      <c r="L21" s="150"/>
      <c r="M21" s="155"/>
      <c r="N21" s="150"/>
      <c r="O21" s="134"/>
      <c r="P21" s="134"/>
      <c r="Q21" s="134"/>
    </row>
    <row r="22" spans="1:19" x14ac:dyDescent="0.2">
      <c r="B22" s="150"/>
      <c r="C22" s="116"/>
      <c r="D22" s="116"/>
      <c r="E22" s="150"/>
      <c r="F22" s="150"/>
      <c r="G22" s="155"/>
      <c r="H22" s="150"/>
      <c r="I22" s="116"/>
      <c r="J22" s="116"/>
      <c r="K22" s="150"/>
      <c r="L22" s="150"/>
      <c r="M22" s="155"/>
      <c r="N22" s="150"/>
      <c r="O22" s="134"/>
      <c r="P22" s="134"/>
      <c r="Q22" s="134"/>
    </row>
    <row r="23" spans="1:19" x14ac:dyDescent="0.2">
      <c r="B23" s="150"/>
      <c r="C23" s="116"/>
      <c r="D23" s="116"/>
      <c r="E23" s="150"/>
      <c r="F23" s="150"/>
      <c r="G23" s="155"/>
      <c r="H23" s="150"/>
      <c r="I23" s="116"/>
      <c r="J23" s="116"/>
      <c r="K23" s="150"/>
      <c r="L23" s="150"/>
      <c r="M23" s="155"/>
      <c r="N23" s="178" t="str">
        <f>VALVAL</f>
        <v>млрд. одиниць</v>
      </c>
      <c r="O23" s="134"/>
      <c r="P23" s="134"/>
      <c r="Q23" s="134"/>
    </row>
    <row r="24" spans="1:19" x14ac:dyDescent="0.2">
      <c r="A24" s="81"/>
      <c r="B24" s="265">
        <v>43465</v>
      </c>
      <c r="C24" s="266"/>
      <c r="D24" s="266"/>
      <c r="E24" s="266"/>
      <c r="F24" s="266"/>
      <c r="G24" s="267"/>
      <c r="H24" s="265">
        <v>43646</v>
      </c>
      <c r="I24" s="266"/>
      <c r="J24" s="266"/>
      <c r="K24" s="266"/>
      <c r="L24" s="266"/>
      <c r="M24" s="267"/>
      <c r="N24" s="88"/>
      <c r="O24" s="50"/>
      <c r="P24" s="50"/>
      <c r="Q24" s="50"/>
      <c r="R24" s="50"/>
      <c r="S24" s="50"/>
    </row>
    <row r="25" spans="1:19" s="153" customFormat="1" x14ac:dyDescent="0.2">
      <c r="A25" s="218"/>
      <c r="B25" s="102" t="s">
        <v>5</v>
      </c>
      <c r="C25" s="75" t="s">
        <v>182</v>
      </c>
      <c r="D25" s="75" t="s">
        <v>206</v>
      </c>
      <c r="E25" s="102" t="s">
        <v>170</v>
      </c>
      <c r="F25" s="102" t="s">
        <v>173</v>
      </c>
      <c r="G25" s="94" t="s">
        <v>192</v>
      </c>
      <c r="H25" s="102" t="s">
        <v>5</v>
      </c>
      <c r="I25" s="75" t="s">
        <v>182</v>
      </c>
      <c r="J25" s="75" t="s">
        <v>206</v>
      </c>
      <c r="K25" s="102" t="s">
        <v>170</v>
      </c>
      <c r="L25" s="102" t="s">
        <v>173</v>
      </c>
      <c r="M25" s="94" t="s">
        <v>192</v>
      </c>
      <c r="N25" s="102" t="s">
        <v>67</v>
      </c>
      <c r="O25" s="141"/>
      <c r="P25" s="141"/>
      <c r="Q25" s="141"/>
    </row>
    <row r="26" spans="1:19" s="170" customFormat="1" ht="15" x14ac:dyDescent="0.25">
      <c r="A26" s="231" t="s">
        <v>153</v>
      </c>
      <c r="B26" s="30">
        <f t="shared" ref="B26:M26" si="2">B$27+B$34</f>
        <v>744.85375972831002</v>
      </c>
      <c r="C26" s="248">
        <f t="shared" si="2"/>
        <v>7.8878149999999998</v>
      </c>
      <c r="D26" s="248">
        <f t="shared" si="2"/>
        <v>218.39988399999996</v>
      </c>
      <c r="E26" s="30">
        <f t="shared" si="2"/>
        <v>78.316490487460001</v>
      </c>
      <c r="F26" s="30">
        <f t="shared" si="2"/>
        <v>2168.4476641724495</v>
      </c>
      <c r="G26" s="13">
        <f t="shared" si="2"/>
        <v>1.0000009999999999</v>
      </c>
      <c r="H26" s="30">
        <f t="shared" si="2"/>
        <v>796.17528271731999</v>
      </c>
      <c r="I26" s="248">
        <f t="shared" si="2"/>
        <v>7.8986939999999999</v>
      </c>
      <c r="J26" s="248">
        <f t="shared" si="2"/>
        <v>206.68019800000002</v>
      </c>
      <c r="K26" s="30">
        <f t="shared" si="2"/>
        <v>80.347737992479992</v>
      </c>
      <c r="L26" s="30">
        <f t="shared" si="2"/>
        <v>2102.4096051445699</v>
      </c>
      <c r="M26" s="13">
        <f t="shared" si="2"/>
        <v>0.99999799999999994</v>
      </c>
      <c r="N26" s="30">
        <v>9.9999999999999995E-7</v>
      </c>
      <c r="O26" s="157"/>
      <c r="P26" s="157"/>
      <c r="Q26" s="157"/>
    </row>
    <row r="27" spans="1:19" s="65" customFormat="1" ht="15" x14ac:dyDescent="0.25">
      <c r="A27" s="239" t="s">
        <v>70</v>
      </c>
      <c r="B27" s="56">
        <f t="shared" ref="B27:M27" si="3">SUM(B$28:B$33)</f>
        <v>726.06365581878003</v>
      </c>
      <c r="C27" s="20">
        <f t="shared" si="3"/>
        <v>4.3155070000000002</v>
      </c>
      <c r="D27" s="20">
        <f t="shared" si="3"/>
        <v>119.48887799999997</v>
      </c>
      <c r="E27" s="56">
        <f t="shared" si="3"/>
        <v>67.186989245060005</v>
      </c>
      <c r="F27" s="56">
        <f t="shared" si="3"/>
        <v>1860.2910955850798</v>
      </c>
      <c r="G27" s="59">
        <f t="shared" si="3"/>
        <v>0.85789099999999996</v>
      </c>
      <c r="H27" s="56">
        <f t="shared" si="3"/>
        <v>777.75881648924997</v>
      </c>
      <c r="I27" s="20">
        <f t="shared" si="3"/>
        <v>4.3340649999999998</v>
      </c>
      <c r="J27" s="20">
        <f t="shared" si="3"/>
        <v>113.40676700000002</v>
      </c>
      <c r="K27" s="56">
        <f t="shared" si="3"/>
        <v>70.024855533359997</v>
      </c>
      <c r="L27" s="56">
        <f t="shared" si="3"/>
        <v>1832.29711937814</v>
      </c>
      <c r="M27" s="59">
        <f t="shared" si="3"/>
        <v>0.87152099999999999</v>
      </c>
      <c r="N27" s="56">
        <v>1.3632999999999999E-2</v>
      </c>
      <c r="O27" s="55"/>
      <c r="P27" s="55"/>
      <c r="Q27" s="55"/>
    </row>
    <row r="28" spans="1:19" s="22" customFormat="1" outlineLevel="1" x14ac:dyDescent="0.2">
      <c r="A28" s="213" t="s">
        <v>120</v>
      </c>
      <c r="B28" s="70">
        <v>32.367414444620003</v>
      </c>
      <c r="C28" s="40">
        <v>1</v>
      </c>
      <c r="D28" s="40">
        <v>27.688264</v>
      </c>
      <c r="E28" s="70">
        <v>32.367414444620003</v>
      </c>
      <c r="F28" s="70">
        <v>896.19751614006998</v>
      </c>
      <c r="G28" s="62">
        <v>0.41328999999999999</v>
      </c>
      <c r="H28" s="70">
        <v>30.927994671050001</v>
      </c>
      <c r="I28" s="40">
        <v>1</v>
      </c>
      <c r="J28" s="40">
        <v>26.166381999999999</v>
      </c>
      <c r="K28" s="70">
        <v>30.927994671050001</v>
      </c>
      <c r="L28" s="70">
        <v>809.27372305666995</v>
      </c>
      <c r="M28" s="62">
        <v>0.38492700000000002</v>
      </c>
      <c r="N28" s="70">
        <v>-2.8362999999999999E-2</v>
      </c>
      <c r="O28" s="15"/>
      <c r="P28" s="15"/>
      <c r="Q28" s="15"/>
    </row>
    <row r="29" spans="1:19" outlineLevel="1" x14ac:dyDescent="0.2">
      <c r="A29" s="180" t="s">
        <v>3</v>
      </c>
      <c r="B29" s="106">
        <v>5.5491882575</v>
      </c>
      <c r="C29" s="85">
        <v>1.1454</v>
      </c>
      <c r="D29" s="85">
        <v>31.714137999999998</v>
      </c>
      <c r="E29" s="106">
        <v>6.3560403131800003</v>
      </c>
      <c r="F29" s="106">
        <v>175.98772218635</v>
      </c>
      <c r="G29" s="111">
        <v>8.1157999999999994E-2</v>
      </c>
      <c r="H29" s="106">
        <v>7.0192225711600003</v>
      </c>
      <c r="I29" s="85">
        <v>1.1362000000000001</v>
      </c>
      <c r="J29" s="85">
        <v>29.730243000000002</v>
      </c>
      <c r="K29" s="106">
        <v>7.9752406240899996</v>
      </c>
      <c r="L29" s="106">
        <v>208.68319271169</v>
      </c>
      <c r="M29" s="111">
        <v>9.9259E-2</v>
      </c>
      <c r="N29" s="106">
        <v>1.8100999999999999E-2</v>
      </c>
      <c r="O29" s="134"/>
      <c r="P29" s="134"/>
      <c r="Q29" s="134"/>
    </row>
    <row r="30" spans="1:19" outlineLevel="1" x14ac:dyDescent="0.2">
      <c r="A30" s="180" t="s">
        <v>163</v>
      </c>
      <c r="B30" s="106">
        <v>0.4</v>
      </c>
      <c r="C30" s="85">
        <v>0.73413700000000004</v>
      </c>
      <c r="D30" s="85">
        <v>20.326968999999998</v>
      </c>
      <c r="E30" s="106">
        <v>0.29365465454</v>
      </c>
      <c r="F30" s="106">
        <v>8.1307875999999997</v>
      </c>
      <c r="G30" s="111">
        <v>3.7499999999999999E-3</v>
      </c>
      <c r="H30" s="106">
        <v>0.4</v>
      </c>
      <c r="I30" s="85">
        <v>0.76015299999999997</v>
      </c>
      <c r="J30" s="85">
        <v>19.890442</v>
      </c>
      <c r="K30" s="106">
        <v>0.30406101998000001</v>
      </c>
      <c r="L30" s="106">
        <v>7.9561767999999997</v>
      </c>
      <c r="M30" s="111">
        <v>3.784E-3</v>
      </c>
      <c r="N30" s="106">
        <v>3.4999999999999997E-5</v>
      </c>
      <c r="O30" s="134"/>
      <c r="P30" s="134"/>
      <c r="Q30" s="134"/>
    </row>
    <row r="31" spans="1:19" outlineLevel="1" x14ac:dyDescent="0.2">
      <c r="A31" s="180" t="s">
        <v>16</v>
      </c>
      <c r="B31" s="106">
        <v>3.7091400000000001</v>
      </c>
      <c r="C31" s="85">
        <v>1.390792</v>
      </c>
      <c r="D31" s="85">
        <v>38.508603999999998</v>
      </c>
      <c r="E31" s="106">
        <v>5.1586406226300001</v>
      </c>
      <c r="F31" s="106">
        <v>142.83380344055999</v>
      </c>
      <c r="G31" s="111">
        <v>6.5868999999999997E-2</v>
      </c>
      <c r="H31" s="106">
        <v>3.2241399999999998</v>
      </c>
      <c r="I31" s="85">
        <v>1.390212</v>
      </c>
      <c r="J31" s="85">
        <v>36.376806000000002</v>
      </c>
      <c r="K31" s="106">
        <v>4.4822366079</v>
      </c>
      <c r="L31" s="106">
        <v>117.28391529683999</v>
      </c>
      <c r="M31" s="111">
        <v>5.5785000000000001E-2</v>
      </c>
      <c r="N31" s="106">
        <v>-1.0083999999999999E-2</v>
      </c>
      <c r="O31" s="134"/>
      <c r="P31" s="134"/>
      <c r="Q31" s="134"/>
    </row>
    <row r="32" spans="1:19" outlineLevel="1" x14ac:dyDescent="0.2">
      <c r="A32" s="180" t="s">
        <v>17</v>
      </c>
      <c r="B32" s="106">
        <v>621.43367508265999</v>
      </c>
      <c r="C32" s="85">
        <v>3.6116000000000002E-2</v>
      </c>
      <c r="D32" s="85">
        <v>1</v>
      </c>
      <c r="E32" s="106">
        <v>22.443937802699999</v>
      </c>
      <c r="F32" s="106">
        <v>621.43367508265999</v>
      </c>
      <c r="G32" s="111">
        <v>0.28658</v>
      </c>
      <c r="H32" s="106">
        <v>673.99358685204004</v>
      </c>
      <c r="I32" s="85">
        <v>3.8217000000000001E-2</v>
      </c>
      <c r="J32" s="85">
        <v>1</v>
      </c>
      <c r="K32" s="106">
        <v>25.75799691584</v>
      </c>
      <c r="L32" s="106">
        <v>673.99358685204004</v>
      </c>
      <c r="M32" s="111">
        <v>0.320581</v>
      </c>
      <c r="N32" s="106">
        <v>3.4001999999999998E-2</v>
      </c>
      <c r="O32" s="134"/>
      <c r="P32" s="134"/>
      <c r="Q32" s="134"/>
    </row>
    <row r="33" spans="1:17" outlineLevel="1" x14ac:dyDescent="0.2">
      <c r="A33" s="180" t="s">
        <v>100</v>
      </c>
      <c r="B33" s="106">
        <v>62.604238033999998</v>
      </c>
      <c r="C33" s="85">
        <v>9.0620000000000006E-3</v>
      </c>
      <c r="D33" s="85">
        <v>0.25090299999999999</v>
      </c>
      <c r="E33" s="106">
        <v>0.56730140739000001</v>
      </c>
      <c r="F33" s="106">
        <v>15.70759113544</v>
      </c>
      <c r="G33" s="111">
        <v>7.2439999999999996E-3</v>
      </c>
      <c r="H33" s="106">
        <v>62.193872395</v>
      </c>
      <c r="I33" s="85">
        <v>9.2829999999999996E-3</v>
      </c>
      <c r="J33" s="85">
        <v>0.242894</v>
      </c>
      <c r="K33" s="106">
        <v>0.57732569450000004</v>
      </c>
      <c r="L33" s="106">
        <v>15.1065246609</v>
      </c>
      <c r="M33" s="111">
        <v>7.1850000000000004E-3</v>
      </c>
      <c r="N33" s="106">
        <v>-5.8E-5</v>
      </c>
      <c r="O33" s="134"/>
      <c r="P33" s="134"/>
      <c r="Q33" s="134"/>
    </row>
    <row r="34" spans="1:17" ht="15" x14ac:dyDescent="0.25">
      <c r="A34" s="256" t="s">
        <v>14</v>
      </c>
      <c r="B34" s="149">
        <f t="shared" ref="B34:M34" si="4">SUM(B$35:B$38)</f>
        <v>18.79010390953</v>
      </c>
      <c r="C34" s="100">
        <f t="shared" si="4"/>
        <v>3.5723079999999996</v>
      </c>
      <c r="D34" s="100">
        <f t="shared" si="4"/>
        <v>98.911005999999986</v>
      </c>
      <c r="E34" s="149">
        <f t="shared" si="4"/>
        <v>11.1295012424</v>
      </c>
      <c r="F34" s="149">
        <f t="shared" si="4"/>
        <v>308.15656858736997</v>
      </c>
      <c r="G34" s="130">
        <f t="shared" si="4"/>
        <v>0.14210999999999999</v>
      </c>
      <c r="H34" s="149">
        <f t="shared" si="4"/>
        <v>18.41646622807</v>
      </c>
      <c r="I34" s="100">
        <f t="shared" si="4"/>
        <v>3.564629</v>
      </c>
      <c r="J34" s="100">
        <f t="shared" si="4"/>
        <v>93.273431000000002</v>
      </c>
      <c r="K34" s="149">
        <f t="shared" si="4"/>
        <v>10.322882459120001</v>
      </c>
      <c r="L34" s="149">
        <f t="shared" si="4"/>
        <v>270.11248576642998</v>
      </c>
      <c r="M34" s="130">
        <f t="shared" si="4"/>
        <v>0.12847699999999998</v>
      </c>
      <c r="N34" s="149">
        <v>-1.3632E-2</v>
      </c>
      <c r="O34" s="134"/>
      <c r="P34" s="134"/>
      <c r="Q34" s="134"/>
    </row>
    <row r="35" spans="1:17" outlineLevel="1" x14ac:dyDescent="0.2">
      <c r="A35" s="180" t="s">
        <v>120</v>
      </c>
      <c r="B35" s="106">
        <v>2.0535135337399999</v>
      </c>
      <c r="C35" s="85">
        <v>1</v>
      </c>
      <c r="D35" s="85">
        <v>27.688264</v>
      </c>
      <c r="E35" s="106">
        <v>2.0535135337399999</v>
      </c>
      <c r="F35" s="106">
        <v>56.858224849769996</v>
      </c>
      <c r="G35" s="111">
        <v>2.6221000000000001E-2</v>
      </c>
      <c r="H35" s="106">
        <v>1.96909101465</v>
      </c>
      <c r="I35" s="85">
        <v>1</v>
      </c>
      <c r="J35" s="85">
        <v>26.166381999999999</v>
      </c>
      <c r="K35" s="106">
        <v>1.96909101465</v>
      </c>
      <c r="L35" s="106">
        <v>51.523987682090002</v>
      </c>
      <c r="M35" s="111">
        <v>2.4507000000000001E-2</v>
      </c>
      <c r="N35" s="106">
        <v>-1.714E-3</v>
      </c>
      <c r="O35" s="134"/>
      <c r="P35" s="134"/>
      <c r="Q35" s="134"/>
    </row>
    <row r="36" spans="1:17" outlineLevel="1" x14ac:dyDescent="0.2">
      <c r="A36" s="180" t="s">
        <v>3</v>
      </c>
      <c r="B36" s="106">
        <v>0.75407735760000005</v>
      </c>
      <c r="C36" s="85">
        <v>1.1454</v>
      </c>
      <c r="D36" s="85">
        <v>31.714137999999998</v>
      </c>
      <c r="E36" s="106">
        <v>0.86372021667999999</v>
      </c>
      <c r="F36" s="106">
        <v>23.914913381600002</v>
      </c>
      <c r="G36" s="111">
        <v>1.1029000000000001E-2</v>
      </c>
      <c r="H36" s="106">
        <v>0.41379039014000002</v>
      </c>
      <c r="I36" s="85">
        <v>1.1362000000000001</v>
      </c>
      <c r="J36" s="85">
        <v>29.730243000000002</v>
      </c>
      <c r="K36" s="106">
        <v>0.47014863765999998</v>
      </c>
      <c r="L36" s="106">
        <v>12.302088849920001</v>
      </c>
      <c r="M36" s="111">
        <v>5.8510000000000003E-3</v>
      </c>
      <c r="N36" s="106">
        <v>-5.1770000000000002E-3</v>
      </c>
      <c r="O36" s="134"/>
      <c r="P36" s="134"/>
      <c r="Q36" s="134"/>
    </row>
    <row r="37" spans="1:17" outlineLevel="1" x14ac:dyDescent="0.2">
      <c r="A37" s="180" t="s">
        <v>16</v>
      </c>
      <c r="B37" s="106">
        <v>5.6360646570000004</v>
      </c>
      <c r="C37" s="85">
        <v>1.390792</v>
      </c>
      <c r="D37" s="85">
        <v>38.508603999999998</v>
      </c>
      <c r="E37" s="106">
        <v>7.8385911805399999</v>
      </c>
      <c r="F37" s="106">
        <v>217.03698199480999</v>
      </c>
      <c r="G37" s="111">
        <v>0.100089</v>
      </c>
      <c r="H37" s="106">
        <v>5.3778971569999996</v>
      </c>
      <c r="I37" s="85">
        <v>1.390212</v>
      </c>
      <c r="J37" s="85">
        <v>36.376806000000002</v>
      </c>
      <c r="K37" s="106">
        <v>7.4764146441000001</v>
      </c>
      <c r="L37" s="106">
        <v>195.63072156813999</v>
      </c>
      <c r="M37" s="111">
        <v>9.3050999999999995E-2</v>
      </c>
      <c r="N37" s="106">
        <v>-7.038E-3</v>
      </c>
      <c r="O37" s="134"/>
      <c r="P37" s="134"/>
      <c r="Q37" s="134"/>
    </row>
    <row r="38" spans="1:17" outlineLevel="1" x14ac:dyDescent="0.2">
      <c r="A38" s="180" t="s">
        <v>17</v>
      </c>
      <c r="B38" s="106">
        <v>10.346448361189999</v>
      </c>
      <c r="C38" s="85">
        <v>3.6116000000000002E-2</v>
      </c>
      <c r="D38" s="85">
        <v>1</v>
      </c>
      <c r="E38" s="106">
        <v>0.37367631144000002</v>
      </c>
      <c r="F38" s="106">
        <v>10.346448361189999</v>
      </c>
      <c r="G38" s="111">
        <v>4.7710000000000001E-3</v>
      </c>
      <c r="H38" s="106">
        <v>10.65568766628</v>
      </c>
      <c r="I38" s="85">
        <v>3.8217000000000001E-2</v>
      </c>
      <c r="J38" s="85">
        <v>1</v>
      </c>
      <c r="K38" s="106">
        <v>0.40722816271000001</v>
      </c>
      <c r="L38" s="106">
        <v>10.65568766628</v>
      </c>
      <c r="M38" s="111">
        <v>5.0679999999999996E-3</v>
      </c>
      <c r="N38" s="106">
        <v>2.9700000000000001E-4</v>
      </c>
      <c r="O38" s="134"/>
      <c r="P38" s="134"/>
      <c r="Q38" s="134"/>
    </row>
    <row r="39" spans="1:17" x14ac:dyDescent="0.2">
      <c r="B39" s="150"/>
      <c r="C39" s="116"/>
      <c r="D39" s="116"/>
      <c r="E39" s="150"/>
      <c r="F39" s="150"/>
      <c r="G39" s="155"/>
      <c r="H39" s="150"/>
      <c r="I39" s="116"/>
      <c r="J39" s="116"/>
      <c r="K39" s="150"/>
      <c r="L39" s="150"/>
      <c r="M39" s="155"/>
      <c r="N39" s="150"/>
      <c r="O39" s="134"/>
      <c r="P39" s="134"/>
      <c r="Q39" s="134"/>
    </row>
    <row r="40" spans="1:17" x14ac:dyDescent="0.2">
      <c r="B40" s="150"/>
      <c r="C40" s="116"/>
      <c r="D40" s="116"/>
      <c r="E40" s="150"/>
      <c r="F40" s="150"/>
      <c r="G40" s="155"/>
      <c r="H40" s="150"/>
      <c r="I40" s="116"/>
      <c r="J40" s="116"/>
      <c r="K40" s="150"/>
      <c r="L40" s="150"/>
      <c r="M40" s="155"/>
      <c r="N40" s="150"/>
      <c r="O40" s="134"/>
      <c r="P40" s="134"/>
      <c r="Q40" s="134"/>
    </row>
    <row r="41" spans="1:17" x14ac:dyDescent="0.2">
      <c r="B41" s="150"/>
      <c r="C41" s="116"/>
      <c r="D41" s="116"/>
      <c r="E41" s="150"/>
      <c r="F41" s="150"/>
      <c r="G41" s="155"/>
      <c r="H41" s="150"/>
      <c r="I41" s="116"/>
      <c r="J41" s="116"/>
      <c r="K41" s="150"/>
      <c r="L41" s="150"/>
      <c r="M41" s="155"/>
      <c r="N41" s="150"/>
      <c r="O41" s="134"/>
      <c r="P41" s="134"/>
      <c r="Q41" s="134"/>
    </row>
    <row r="42" spans="1:17" x14ac:dyDescent="0.2">
      <c r="B42" s="150"/>
      <c r="C42" s="116"/>
      <c r="D42" s="116"/>
      <c r="E42" s="150"/>
      <c r="F42" s="150"/>
      <c r="G42" s="155"/>
      <c r="H42" s="150"/>
      <c r="I42" s="116"/>
      <c r="J42" s="116"/>
      <c r="K42" s="150"/>
      <c r="L42" s="150"/>
      <c r="M42" s="155"/>
      <c r="N42" s="150"/>
      <c r="O42" s="134"/>
      <c r="P42" s="134"/>
      <c r="Q42" s="134"/>
    </row>
    <row r="43" spans="1:17" x14ac:dyDescent="0.2">
      <c r="B43" s="150"/>
      <c r="C43" s="116"/>
      <c r="D43" s="116"/>
      <c r="E43" s="150"/>
      <c r="F43" s="150"/>
      <c r="G43" s="155"/>
      <c r="H43" s="150"/>
      <c r="I43" s="116"/>
      <c r="J43" s="116"/>
      <c r="K43" s="150"/>
      <c r="L43" s="150"/>
      <c r="M43" s="155"/>
      <c r="N43" s="150"/>
      <c r="O43" s="134"/>
      <c r="P43" s="134"/>
      <c r="Q43" s="134"/>
    </row>
    <row r="44" spans="1:17" x14ac:dyDescent="0.2">
      <c r="B44" s="150"/>
      <c r="C44" s="116"/>
      <c r="D44" s="116"/>
      <c r="E44" s="150"/>
      <c r="F44" s="150"/>
      <c r="G44" s="155"/>
      <c r="H44" s="150"/>
      <c r="I44" s="116"/>
      <c r="J44" s="116"/>
      <c r="K44" s="150"/>
      <c r="L44" s="150"/>
      <c r="M44" s="155"/>
      <c r="N44" s="150"/>
      <c r="O44" s="134"/>
      <c r="P44" s="134"/>
      <c r="Q44" s="134"/>
    </row>
    <row r="45" spans="1:17" x14ac:dyDescent="0.2">
      <c r="B45" s="150"/>
      <c r="C45" s="116"/>
      <c r="D45" s="116"/>
      <c r="E45" s="150"/>
      <c r="F45" s="150"/>
      <c r="G45" s="155"/>
      <c r="H45" s="150"/>
      <c r="I45" s="116"/>
      <c r="J45" s="116"/>
      <c r="K45" s="150"/>
      <c r="L45" s="150"/>
      <c r="M45" s="155"/>
      <c r="N45" s="150"/>
      <c r="O45" s="134"/>
      <c r="P45" s="134"/>
      <c r="Q45" s="134"/>
    </row>
    <row r="46" spans="1:17" x14ac:dyDescent="0.2">
      <c r="B46" s="150"/>
      <c r="C46" s="116"/>
      <c r="D46" s="116"/>
      <c r="E46" s="150"/>
      <c r="F46" s="150"/>
      <c r="G46" s="155"/>
      <c r="H46" s="150"/>
      <c r="I46" s="116"/>
      <c r="J46" s="116"/>
      <c r="K46" s="150"/>
      <c r="L46" s="150"/>
      <c r="M46" s="155"/>
      <c r="N46" s="150"/>
      <c r="O46" s="134"/>
      <c r="P46" s="134"/>
      <c r="Q46" s="134"/>
    </row>
    <row r="47" spans="1:17" x14ac:dyDescent="0.2">
      <c r="B47" s="150"/>
      <c r="C47" s="116"/>
      <c r="D47" s="116"/>
      <c r="E47" s="150"/>
      <c r="F47" s="150"/>
      <c r="G47" s="155"/>
      <c r="H47" s="150"/>
      <c r="I47" s="116"/>
      <c r="J47" s="116"/>
      <c r="K47" s="150"/>
      <c r="L47" s="150"/>
      <c r="M47" s="155"/>
      <c r="N47" s="150"/>
      <c r="O47" s="134"/>
      <c r="P47" s="134"/>
      <c r="Q47" s="134"/>
    </row>
    <row r="48" spans="1:17" x14ac:dyDescent="0.2">
      <c r="B48" s="150"/>
      <c r="C48" s="116"/>
      <c r="D48" s="116"/>
      <c r="E48" s="150"/>
      <c r="F48" s="150"/>
      <c r="G48" s="155"/>
      <c r="H48" s="150"/>
      <c r="I48" s="116"/>
      <c r="J48" s="116"/>
      <c r="K48" s="150"/>
      <c r="L48" s="150"/>
      <c r="M48" s="155"/>
      <c r="N48" s="150"/>
      <c r="O48" s="134"/>
      <c r="P48" s="134"/>
      <c r="Q48" s="134"/>
    </row>
    <row r="49" spans="2:17" x14ac:dyDescent="0.2">
      <c r="B49" s="150"/>
      <c r="C49" s="116"/>
      <c r="D49" s="116"/>
      <c r="E49" s="150"/>
      <c r="F49" s="150"/>
      <c r="G49" s="155"/>
      <c r="H49" s="150"/>
      <c r="I49" s="116"/>
      <c r="J49" s="116"/>
      <c r="K49" s="150"/>
      <c r="L49" s="150"/>
      <c r="M49" s="155"/>
      <c r="N49" s="150"/>
      <c r="O49" s="134"/>
      <c r="P49" s="134"/>
      <c r="Q49" s="134"/>
    </row>
    <row r="50" spans="2:17" x14ac:dyDescent="0.2">
      <c r="B50" s="150"/>
      <c r="C50" s="116"/>
      <c r="D50" s="116"/>
      <c r="E50" s="150"/>
      <c r="F50" s="150"/>
      <c r="G50" s="155"/>
      <c r="H50" s="150"/>
      <c r="I50" s="116"/>
      <c r="J50" s="116"/>
      <c r="K50" s="150"/>
      <c r="L50" s="150"/>
      <c r="M50" s="155"/>
      <c r="N50" s="150"/>
      <c r="O50" s="134"/>
      <c r="P50" s="134"/>
      <c r="Q50" s="134"/>
    </row>
    <row r="51" spans="2:17" x14ac:dyDescent="0.2">
      <c r="B51" s="150"/>
      <c r="C51" s="116"/>
      <c r="D51" s="116"/>
      <c r="E51" s="150"/>
      <c r="F51" s="150"/>
      <c r="G51" s="155"/>
      <c r="H51" s="150"/>
      <c r="I51" s="116"/>
      <c r="J51" s="116"/>
      <c r="K51" s="150"/>
      <c r="L51" s="150"/>
      <c r="M51" s="155"/>
      <c r="N51" s="150"/>
      <c r="O51" s="134"/>
      <c r="P51" s="134"/>
      <c r="Q51" s="134"/>
    </row>
    <row r="52" spans="2:17" x14ac:dyDescent="0.2">
      <c r="B52" s="150"/>
      <c r="C52" s="116"/>
      <c r="D52" s="116"/>
      <c r="E52" s="150"/>
      <c r="F52" s="150"/>
      <c r="G52" s="155"/>
      <c r="H52" s="150"/>
      <c r="I52" s="116"/>
      <c r="J52" s="116"/>
      <c r="K52" s="150"/>
      <c r="L52" s="150"/>
      <c r="M52" s="155"/>
      <c r="N52" s="150"/>
      <c r="O52" s="134"/>
      <c r="P52" s="134"/>
      <c r="Q52" s="134"/>
    </row>
    <row r="53" spans="2:17" x14ac:dyDescent="0.2">
      <c r="B53" s="150"/>
      <c r="C53" s="116"/>
      <c r="D53" s="116"/>
      <c r="E53" s="150"/>
      <c r="F53" s="150"/>
      <c r="G53" s="155"/>
      <c r="H53" s="150"/>
      <c r="I53" s="116"/>
      <c r="J53" s="116"/>
      <c r="K53" s="150"/>
      <c r="L53" s="150"/>
      <c r="M53" s="155"/>
      <c r="N53" s="150"/>
      <c r="O53" s="134"/>
      <c r="P53" s="134"/>
      <c r="Q53" s="134"/>
    </row>
    <row r="54" spans="2:17" x14ac:dyDescent="0.2">
      <c r="B54" s="150"/>
      <c r="C54" s="116"/>
      <c r="D54" s="116"/>
      <c r="E54" s="150"/>
      <c r="F54" s="150"/>
      <c r="G54" s="155"/>
      <c r="H54" s="150"/>
      <c r="I54" s="116"/>
      <c r="J54" s="116"/>
      <c r="K54" s="150"/>
      <c r="L54" s="150"/>
      <c r="M54" s="155"/>
      <c r="N54" s="150"/>
      <c r="O54" s="134"/>
      <c r="P54" s="134"/>
      <c r="Q54" s="134"/>
    </row>
    <row r="55" spans="2:17" x14ac:dyDescent="0.2">
      <c r="B55" s="150"/>
      <c r="C55" s="116"/>
      <c r="D55" s="116"/>
      <c r="E55" s="150"/>
      <c r="F55" s="150"/>
      <c r="G55" s="155"/>
      <c r="H55" s="150"/>
      <c r="I55" s="116"/>
      <c r="J55" s="116"/>
      <c r="K55" s="150"/>
      <c r="L55" s="150"/>
      <c r="M55" s="155"/>
      <c r="N55" s="150"/>
      <c r="O55" s="134"/>
      <c r="P55" s="134"/>
      <c r="Q55" s="134"/>
    </row>
    <row r="56" spans="2:17" x14ac:dyDescent="0.2">
      <c r="B56" s="150"/>
      <c r="C56" s="116"/>
      <c r="D56" s="116"/>
      <c r="E56" s="150"/>
      <c r="F56" s="150"/>
      <c r="G56" s="155"/>
      <c r="H56" s="150"/>
      <c r="I56" s="116"/>
      <c r="J56" s="116"/>
      <c r="K56" s="150"/>
      <c r="L56" s="150"/>
      <c r="M56" s="155"/>
      <c r="N56" s="150"/>
      <c r="O56" s="134"/>
      <c r="P56" s="134"/>
      <c r="Q56" s="134"/>
    </row>
    <row r="57" spans="2:17" x14ac:dyDescent="0.2">
      <c r="B57" s="150"/>
      <c r="C57" s="116"/>
      <c r="D57" s="116"/>
      <c r="E57" s="150"/>
      <c r="F57" s="150"/>
      <c r="G57" s="155"/>
      <c r="H57" s="150"/>
      <c r="I57" s="116"/>
      <c r="J57" s="116"/>
      <c r="K57" s="150"/>
      <c r="L57" s="150"/>
      <c r="M57" s="155"/>
      <c r="N57" s="150"/>
      <c r="O57" s="134"/>
      <c r="P57" s="134"/>
      <c r="Q57" s="134"/>
    </row>
    <row r="58" spans="2:17" x14ac:dyDescent="0.2">
      <c r="B58" s="150"/>
      <c r="C58" s="116"/>
      <c r="D58" s="116"/>
      <c r="E58" s="150"/>
      <c r="F58" s="150"/>
      <c r="G58" s="155"/>
      <c r="H58" s="150"/>
      <c r="I58" s="116"/>
      <c r="J58" s="116"/>
      <c r="K58" s="150"/>
      <c r="L58" s="150"/>
      <c r="M58" s="155"/>
      <c r="N58" s="150"/>
      <c r="O58" s="134"/>
      <c r="P58" s="134"/>
      <c r="Q58" s="134"/>
    </row>
    <row r="59" spans="2:17" x14ac:dyDescent="0.2">
      <c r="B59" s="150"/>
      <c r="C59" s="116"/>
      <c r="D59" s="116"/>
      <c r="E59" s="150"/>
      <c r="F59" s="150"/>
      <c r="G59" s="155"/>
      <c r="H59" s="150"/>
      <c r="I59" s="116"/>
      <c r="J59" s="116"/>
      <c r="K59" s="150"/>
      <c r="L59" s="150"/>
      <c r="M59" s="155"/>
      <c r="N59" s="150"/>
      <c r="O59" s="134"/>
      <c r="P59" s="134"/>
      <c r="Q59" s="134"/>
    </row>
    <row r="60" spans="2:17" x14ac:dyDescent="0.2">
      <c r="B60" s="150"/>
      <c r="C60" s="116"/>
      <c r="D60" s="116"/>
      <c r="E60" s="150"/>
      <c r="F60" s="150"/>
      <c r="G60" s="155"/>
      <c r="H60" s="150"/>
      <c r="I60" s="116"/>
      <c r="J60" s="116"/>
      <c r="K60" s="150"/>
      <c r="L60" s="150"/>
      <c r="M60" s="155"/>
      <c r="N60" s="150"/>
      <c r="O60" s="134"/>
      <c r="P60" s="134"/>
      <c r="Q60" s="134"/>
    </row>
    <row r="61" spans="2:17" x14ac:dyDescent="0.2">
      <c r="B61" s="150"/>
      <c r="C61" s="116"/>
      <c r="D61" s="116"/>
      <c r="E61" s="150"/>
      <c r="F61" s="150"/>
      <c r="G61" s="155"/>
      <c r="H61" s="150"/>
      <c r="I61" s="116"/>
      <c r="J61" s="116"/>
      <c r="K61" s="150"/>
      <c r="L61" s="150"/>
      <c r="M61" s="155"/>
      <c r="N61" s="150"/>
      <c r="O61" s="134"/>
      <c r="P61" s="134"/>
      <c r="Q61" s="134"/>
    </row>
    <row r="62" spans="2:17" x14ac:dyDescent="0.2">
      <c r="B62" s="150"/>
      <c r="C62" s="116"/>
      <c r="D62" s="116"/>
      <c r="E62" s="150"/>
      <c r="F62" s="150"/>
      <c r="G62" s="155"/>
      <c r="H62" s="150"/>
      <c r="I62" s="116"/>
      <c r="J62" s="116"/>
      <c r="K62" s="150"/>
      <c r="L62" s="150"/>
      <c r="M62" s="155"/>
      <c r="N62" s="150"/>
      <c r="O62" s="134"/>
      <c r="P62" s="134"/>
      <c r="Q62" s="134"/>
    </row>
    <row r="63" spans="2:17" x14ac:dyDescent="0.2">
      <c r="B63" s="150"/>
      <c r="C63" s="116"/>
      <c r="D63" s="116"/>
      <c r="E63" s="150"/>
      <c r="F63" s="150"/>
      <c r="G63" s="155"/>
      <c r="H63" s="150"/>
      <c r="I63" s="116"/>
      <c r="J63" s="116"/>
      <c r="K63" s="150"/>
      <c r="L63" s="150"/>
      <c r="M63" s="155"/>
      <c r="N63" s="150"/>
      <c r="O63" s="134"/>
      <c r="P63" s="134"/>
      <c r="Q63" s="134"/>
    </row>
    <row r="64" spans="2:17" x14ac:dyDescent="0.2">
      <c r="B64" s="150"/>
      <c r="C64" s="116"/>
      <c r="D64" s="116"/>
      <c r="E64" s="150"/>
      <c r="F64" s="150"/>
      <c r="G64" s="155"/>
      <c r="H64" s="150"/>
      <c r="I64" s="116"/>
      <c r="J64" s="116"/>
      <c r="K64" s="150"/>
      <c r="L64" s="150"/>
      <c r="M64" s="155"/>
      <c r="N64" s="150"/>
      <c r="O64" s="134"/>
      <c r="P64" s="134"/>
      <c r="Q64" s="134"/>
    </row>
    <row r="65" spans="2:17" x14ac:dyDescent="0.2">
      <c r="B65" s="150"/>
      <c r="C65" s="116"/>
      <c r="D65" s="116"/>
      <c r="E65" s="150"/>
      <c r="F65" s="150"/>
      <c r="G65" s="155"/>
      <c r="H65" s="150"/>
      <c r="I65" s="116"/>
      <c r="J65" s="116"/>
      <c r="K65" s="150"/>
      <c r="L65" s="150"/>
      <c r="M65" s="155"/>
      <c r="N65" s="150"/>
      <c r="O65" s="134"/>
      <c r="P65" s="134"/>
      <c r="Q65" s="134"/>
    </row>
    <row r="66" spans="2:17" x14ac:dyDescent="0.2">
      <c r="B66" s="150"/>
      <c r="C66" s="116"/>
      <c r="D66" s="116"/>
      <c r="E66" s="150"/>
      <c r="F66" s="150"/>
      <c r="G66" s="155"/>
      <c r="H66" s="150"/>
      <c r="I66" s="116"/>
      <c r="J66" s="116"/>
      <c r="K66" s="150"/>
      <c r="L66" s="150"/>
      <c r="M66" s="155"/>
      <c r="N66" s="150"/>
      <c r="O66" s="134"/>
      <c r="P66" s="134"/>
      <c r="Q66" s="134"/>
    </row>
    <row r="67" spans="2:17" x14ac:dyDescent="0.2">
      <c r="B67" s="150"/>
      <c r="C67" s="116"/>
      <c r="D67" s="116"/>
      <c r="E67" s="150"/>
      <c r="F67" s="150"/>
      <c r="G67" s="155"/>
      <c r="H67" s="150"/>
      <c r="I67" s="116"/>
      <c r="J67" s="116"/>
      <c r="K67" s="150"/>
      <c r="L67" s="150"/>
      <c r="M67" s="155"/>
      <c r="N67" s="150"/>
      <c r="O67" s="134"/>
      <c r="P67" s="134"/>
      <c r="Q67" s="134"/>
    </row>
    <row r="68" spans="2:17" x14ac:dyDescent="0.2">
      <c r="B68" s="150"/>
      <c r="C68" s="116"/>
      <c r="D68" s="116"/>
      <c r="E68" s="150"/>
      <c r="F68" s="150"/>
      <c r="G68" s="155"/>
      <c r="H68" s="150"/>
      <c r="I68" s="116"/>
      <c r="J68" s="116"/>
      <c r="K68" s="150"/>
      <c r="L68" s="150"/>
      <c r="M68" s="155"/>
      <c r="N68" s="150"/>
      <c r="O68" s="134"/>
      <c r="P68" s="134"/>
      <c r="Q68" s="134"/>
    </row>
    <row r="69" spans="2:17" x14ac:dyDescent="0.2">
      <c r="B69" s="150"/>
      <c r="C69" s="116"/>
      <c r="D69" s="116"/>
      <c r="E69" s="150"/>
      <c r="F69" s="150"/>
      <c r="G69" s="155"/>
      <c r="H69" s="150"/>
      <c r="I69" s="116"/>
      <c r="J69" s="116"/>
      <c r="K69" s="150"/>
      <c r="L69" s="150"/>
      <c r="M69" s="155"/>
      <c r="N69" s="150"/>
      <c r="O69" s="134"/>
      <c r="P69" s="134"/>
      <c r="Q69" s="134"/>
    </row>
    <row r="70" spans="2:17" x14ac:dyDescent="0.2">
      <c r="B70" s="150"/>
      <c r="C70" s="116"/>
      <c r="D70" s="116"/>
      <c r="E70" s="150"/>
      <c r="F70" s="150"/>
      <c r="G70" s="155"/>
      <c r="H70" s="150"/>
      <c r="I70" s="116"/>
      <c r="J70" s="116"/>
      <c r="K70" s="150"/>
      <c r="L70" s="150"/>
      <c r="M70" s="155"/>
      <c r="N70" s="150"/>
      <c r="O70" s="134"/>
      <c r="P70" s="134"/>
      <c r="Q70" s="134"/>
    </row>
    <row r="71" spans="2:17" x14ac:dyDescent="0.2">
      <c r="B71" s="150"/>
      <c r="C71" s="116"/>
      <c r="D71" s="116"/>
      <c r="E71" s="150"/>
      <c r="F71" s="150"/>
      <c r="G71" s="155"/>
      <c r="H71" s="150"/>
      <c r="I71" s="116"/>
      <c r="J71" s="116"/>
      <c r="K71" s="150"/>
      <c r="L71" s="150"/>
      <c r="M71" s="155"/>
      <c r="N71" s="150"/>
      <c r="O71" s="134"/>
      <c r="P71" s="134"/>
      <c r="Q71" s="134"/>
    </row>
    <row r="72" spans="2:17" x14ac:dyDescent="0.2">
      <c r="B72" s="150"/>
      <c r="C72" s="116"/>
      <c r="D72" s="116"/>
      <c r="E72" s="150"/>
      <c r="F72" s="150"/>
      <c r="G72" s="155"/>
      <c r="H72" s="150"/>
      <c r="I72" s="116"/>
      <c r="J72" s="116"/>
      <c r="K72" s="150"/>
      <c r="L72" s="150"/>
      <c r="M72" s="155"/>
      <c r="N72" s="150"/>
      <c r="O72" s="134"/>
      <c r="P72" s="134"/>
      <c r="Q72" s="134"/>
    </row>
    <row r="73" spans="2:17" x14ac:dyDescent="0.2">
      <c r="B73" s="150"/>
      <c r="C73" s="116"/>
      <c r="D73" s="116"/>
      <c r="E73" s="150"/>
      <c r="F73" s="150"/>
      <c r="G73" s="155"/>
      <c r="H73" s="150"/>
      <c r="I73" s="116"/>
      <c r="J73" s="116"/>
      <c r="K73" s="150"/>
      <c r="L73" s="150"/>
      <c r="M73" s="155"/>
      <c r="N73" s="150"/>
      <c r="O73" s="134"/>
      <c r="P73" s="134"/>
      <c r="Q73" s="134"/>
    </row>
    <row r="74" spans="2:17" x14ac:dyDescent="0.2">
      <c r="B74" s="150"/>
      <c r="C74" s="116"/>
      <c r="D74" s="116"/>
      <c r="E74" s="150"/>
      <c r="F74" s="150"/>
      <c r="G74" s="155"/>
      <c r="H74" s="150"/>
      <c r="I74" s="116"/>
      <c r="J74" s="116"/>
      <c r="K74" s="150"/>
      <c r="L74" s="150"/>
      <c r="M74" s="155"/>
      <c r="N74" s="150"/>
      <c r="O74" s="134"/>
      <c r="P74" s="134"/>
      <c r="Q74" s="134"/>
    </row>
    <row r="75" spans="2:17" x14ac:dyDescent="0.2">
      <c r="B75" s="150"/>
      <c r="C75" s="116"/>
      <c r="D75" s="116"/>
      <c r="E75" s="150"/>
      <c r="F75" s="150"/>
      <c r="G75" s="155"/>
      <c r="H75" s="150"/>
      <c r="I75" s="116"/>
      <c r="J75" s="116"/>
      <c r="K75" s="150"/>
      <c r="L75" s="150"/>
      <c r="M75" s="155"/>
      <c r="N75" s="150"/>
      <c r="O75" s="134"/>
      <c r="P75" s="134"/>
      <c r="Q75" s="134"/>
    </row>
    <row r="76" spans="2:17" x14ac:dyDescent="0.2">
      <c r="B76" s="150"/>
      <c r="C76" s="116"/>
      <c r="D76" s="116"/>
      <c r="E76" s="150"/>
      <c r="F76" s="150"/>
      <c r="G76" s="155"/>
      <c r="H76" s="150"/>
      <c r="I76" s="116"/>
      <c r="J76" s="116"/>
      <c r="K76" s="150"/>
      <c r="L76" s="150"/>
      <c r="M76" s="155"/>
      <c r="N76" s="150"/>
      <c r="O76" s="134"/>
      <c r="P76" s="134"/>
      <c r="Q76" s="134"/>
    </row>
    <row r="77" spans="2:17" x14ac:dyDescent="0.2">
      <c r="B77" s="150"/>
      <c r="C77" s="116"/>
      <c r="D77" s="116"/>
      <c r="E77" s="150"/>
      <c r="F77" s="150"/>
      <c r="G77" s="155"/>
      <c r="H77" s="150"/>
      <c r="I77" s="116"/>
      <c r="J77" s="116"/>
      <c r="K77" s="150"/>
      <c r="L77" s="150"/>
      <c r="M77" s="155"/>
      <c r="N77" s="150"/>
      <c r="O77" s="134"/>
      <c r="P77" s="134"/>
      <c r="Q77" s="134"/>
    </row>
    <row r="78" spans="2:17" x14ac:dyDescent="0.2">
      <c r="B78" s="150"/>
      <c r="C78" s="116"/>
      <c r="D78" s="116"/>
      <c r="E78" s="150"/>
      <c r="F78" s="150"/>
      <c r="G78" s="155"/>
      <c r="H78" s="150"/>
      <c r="I78" s="116"/>
      <c r="J78" s="116"/>
      <c r="K78" s="150"/>
      <c r="L78" s="150"/>
      <c r="M78" s="155"/>
      <c r="N78" s="150"/>
      <c r="O78" s="134"/>
      <c r="P78" s="134"/>
      <c r="Q78" s="134"/>
    </row>
    <row r="79" spans="2:17" x14ac:dyDescent="0.2">
      <c r="B79" s="150"/>
      <c r="C79" s="116"/>
      <c r="D79" s="116"/>
      <c r="E79" s="150"/>
      <c r="F79" s="150"/>
      <c r="G79" s="155"/>
      <c r="H79" s="150"/>
      <c r="I79" s="116"/>
      <c r="J79" s="116"/>
      <c r="K79" s="150"/>
      <c r="L79" s="150"/>
      <c r="M79" s="155"/>
      <c r="N79" s="150"/>
      <c r="O79" s="134"/>
      <c r="P79" s="134"/>
      <c r="Q79" s="134"/>
    </row>
    <row r="80" spans="2:17" x14ac:dyDescent="0.2">
      <c r="B80" s="150"/>
      <c r="C80" s="116"/>
      <c r="D80" s="116"/>
      <c r="E80" s="150"/>
      <c r="F80" s="150"/>
      <c r="G80" s="155"/>
      <c r="H80" s="150"/>
      <c r="I80" s="116"/>
      <c r="J80" s="116"/>
      <c r="K80" s="150"/>
      <c r="L80" s="150"/>
      <c r="M80" s="155"/>
      <c r="N80" s="150"/>
      <c r="O80" s="134"/>
      <c r="P80" s="134"/>
      <c r="Q80" s="134"/>
    </row>
    <row r="81" spans="2:17" x14ac:dyDescent="0.2">
      <c r="B81" s="150"/>
      <c r="C81" s="116"/>
      <c r="D81" s="116"/>
      <c r="E81" s="150"/>
      <c r="F81" s="150"/>
      <c r="G81" s="155"/>
      <c r="H81" s="150"/>
      <c r="I81" s="116"/>
      <c r="J81" s="116"/>
      <c r="K81" s="150"/>
      <c r="L81" s="150"/>
      <c r="M81" s="155"/>
      <c r="N81" s="150"/>
      <c r="O81" s="134"/>
      <c r="P81" s="134"/>
      <c r="Q81" s="134"/>
    </row>
    <row r="82" spans="2:17" x14ac:dyDescent="0.2">
      <c r="B82" s="150"/>
      <c r="C82" s="116"/>
      <c r="D82" s="116"/>
      <c r="E82" s="150"/>
      <c r="F82" s="150"/>
      <c r="G82" s="155"/>
      <c r="H82" s="150"/>
      <c r="I82" s="116"/>
      <c r="J82" s="116"/>
      <c r="K82" s="150"/>
      <c r="L82" s="150"/>
      <c r="M82" s="155"/>
      <c r="N82" s="150"/>
      <c r="O82" s="134"/>
      <c r="P82" s="134"/>
      <c r="Q82" s="134"/>
    </row>
    <row r="83" spans="2:17" x14ac:dyDescent="0.2">
      <c r="B83" s="150"/>
      <c r="C83" s="116"/>
      <c r="D83" s="116"/>
      <c r="E83" s="150"/>
      <c r="F83" s="150"/>
      <c r="G83" s="155"/>
      <c r="H83" s="150"/>
      <c r="I83" s="116"/>
      <c r="J83" s="116"/>
      <c r="K83" s="150"/>
      <c r="L83" s="150"/>
      <c r="M83" s="155"/>
      <c r="N83" s="150"/>
      <c r="O83" s="134"/>
      <c r="P83" s="134"/>
      <c r="Q83" s="134"/>
    </row>
    <row r="84" spans="2:17" x14ac:dyDescent="0.2">
      <c r="B84" s="150"/>
      <c r="C84" s="116"/>
      <c r="D84" s="116"/>
      <c r="E84" s="150"/>
      <c r="F84" s="150"/>
      <c r="G84" s="155"/>
      <c r="H84" s="150"/>
      <c r="I84" s="116"/>
      <c r="J84" s="116"/>
      <c r="K84" s="150"/>
      <c r="L84" s="150"/>
      <c r="M84" s="155"/>
      <c r="N84" s="150"/>
      <c r="O84" s="134"/>
      <c r="P84" s="134"/>
      <c r="Q84" s="134"/>
    </row>
    <row r="85" spans="2:17" x14ac:dyDescent="0.2">
      <c r="B85" s="150"/>
      <c r="C85" s="116"/>
      <c r="D85" s="116"/>
      <c r="E85" s="150"/>
      <c r="F85" s="150"/>
      <c r="G85" s="155"/>
      <c r="H85" s="150"/>
      <c r="I85" s="116"/>
      <c r="J85" s="116"/>
      <c r="K85" s="150"/>
      <c r="L85" s="150"/>
      <c r="M85" s="155"/>
      <c r="N85" s="150"/>
      <c r="O85" s="134"/>
      <c r="P85" s="134"/>
      <c r="Q85" s="134"/>
    </row>
    <row r="86" spans="2:17" x14ac:dyDescent="0.2">
      <c r="B86" s="150"/>
      <c r="C86" s="116"/>
      <c r="D86" s="116"/>
      <c r="E86" s="150"/>
      <c r="F86" s="150"/>
      <c r="G86" s="155"/>
      <c r="H86" s="150"/>
      <c r="I86" s="116"/>
      <c r="J86" s="116"/>
      <c r="K86" s="150"/>
      <c r="L86" s="150"/>
      <c r="M86" s="155"/>
      <c r="N86" s="150"/>
      <c r="O86" s="134"/>
      <c r="P86" s="134"/>
      <c r="Q86" s="134"/>
    </row>
    <row r="87" spans="2:17" x14ac:dyDescent="0.2">
      <c r="B87" s="150"/>
      <c r="C87" s="116"/>
      <c r="D87" s="116"/>
      <c r="E87" s="150"/>
      <c r="F87" s="150"/>
      <c r="G87" s="155"/>
      <c r="H87" s="150"/>
      <c r="I87" s="116"/>
      <c r="J87" s="116"/>
      <c r="K87" s="150"/>
      <c r="L87" s="150"/>
      <c r="M87" s="155"/>
      <c r="N87" s="150"/>
      <c r="O87" s="134"/>
      <c r="P87" s="134"/>
      <c r="Q87" s="134"/>
    </row>
    <row r="88" spans="2:17" x14ac:dyDescent="0.2">
      <c r="B88" s="150"/>
      <c r="C88" s="116"/>
      <c r="D88" s="116"/>
      <c r="E88" s="150"/>
      <c r="F88" s="150"/>
      <c r="G88" s="155"/>
      <c r="H88" s="150"/>
      <c r="I88" s="116"/>
      <c r="J88" s="116"/>
      <c r="K88" s="150"/>
      <c r="L88" s="150"/>
      <c r="M88" s="155"/>
      <c r="N88" s="150"/>
      <c r="O88" s="134"/>
      <c r="P88" s="134"/>
      <c r="Q88" s="134"/>
    </row>
    <row r="89" spans="2:17" x14ac:dyDescent="0.2">
      <c r="B89" s="150"/>
      <c r="C89" s="116"/>
      <c r="D89" s="116"/>
      <c r="E89" s="150"/>
      <c r="F89" s="150"/>
      <c r="G89" s="155"/>
      <c r="H89" s="150"/>
      <c r="I89" s="116"/>
      <c r="J89" s="116"/>
      <c r="K89" s="150"/>
      <c r="L89" s="150"/>
      <c r="M89" s="155"/>
      <c r="N89" s="150"/>
      <c r="O89" s="134"/>
      <c r="P89" s="134"/>
      <c r="Q89" s="134"/>
    </row>
    <row r="90" spans="2:17" x14ac:dyDescent="0.2">
      <c r="B90" s="150"/>
      <c r="C90" s="116"/>
      <c r="D90" s="116"/>
      <c r="E90" s="150"/>
      <c r="F90" s="150"/>
      <c r="G90" s="155"/>
      <c r="H90" s="150"/>
      <c r="I90" s="116"/>
      <c r="J90" s="116"/>
      <c r="K90" s="150"/>
      <c r="L90" s="150"/>
      <c r="M90" s="155"/>
      <c r="N90" s="150"/>
      <c r="O90" s="134"/>
      <c r="P90" s="134"/>
      <c r="Q90" s="134"/>
    </row>
    <row r="91" spans="2:17" x14ac:dyDescent="0.2">
      <c r="B91" s="150"/>
      <c r="C91" s="116"/>
      <c r="D91" s="116"/>
      <c r="E91" s="150"/>
      <c r="F91" s="150"/>
      <c r="G91" s="155"/>
      <c r="H91" s="150"/>
      <c r="I91" s="116"/>
      <c r="J91" s="116"/>
      <c r="K91" s="150"/>
      <c r="L91" s="150"/>
      <c r="M91" s="155"/>
      <c r="N91" s="150"/>
      <c r="O91" s="134"/>
      <c r="P91" s="134"/>
      <c r="Q91" s="134"/>
    </row>
    <row r="92" spans="2:17" x14ac:dyDescent="0.2">
      <c r="B92" s="150"/>
      <c r="C92" s="116"/>
      <c r="D92" s="116"/>
      <c r="E92" s="150"/>
      <c r="F92" s="150"/>
      <c r="G92" s="155"/>
      <c r="H92" s="150"/>
      <c r="I92" s="116"/>
      <c r="J92" s="116"/>
      <c r="K92" s="150"/>
      <c r="L92" s="150"/>
      <c r="M92" s="155"/>
      <c r="N92" s="150"/>
      <c r="O92" s="134"/>
      <c r="P92" s="134"/>
      <c r="Q92" s="134"/>
    </row>
    <row r="93" spans="2:17" x14ac:dyDescent="0.2">
      <c r="B93" s="150"/>
      <c r="C93" s="116"/>
      <c r="D93" s="116"/>
      <c r="E93" s="150"/>
      <c r="F93" s="150"/>
      <c r="G93" s="155"/>
      <c r="H93" s="150"/>
      <c r="I93" s="116"/>
      <c r="J93" s="116"/>
      <c r="K93" s="150"/>
      <c r="L93" s="150"/>
      <c r="M93" s="155"/>
      <c r="N93" s="150"/>
      <c r="O93" s="134"/>
      <c r="P93" s="134"/>
      <c r="Q93" s="134"/>
    </row>
    <row r="94" spans="2:17" x14ac:dyDescent="0.2">
      <c r="B94" s="150"/>
      <c r="C94" s="116"/>
      <c r="D94" s="116"/>
      <c r="E94" s="150"/>
      <c r="F94" s="150"/>
      <c r="G94" s="155"/>
      <c r="H94" s="150"/>
      <c r="I94" s="116"/>
      <c r="J94" s="116"/>
      <c r="K94" s="150"/>
      <c r="L94" s="150"/>
      <c r="M94" s="155"/>
      <c r="N94" s="150"/>
      <c r="O94" s="134"/>
      <c r="P94" s="134"/>
      <c r="Q94" s="134"/>
    </row>
    <row r="95" spans="2:17" x14ac:dyDescent="0.2">
      <c r="B95" s="150"/>
      <c r="C95" s="116"/>
      <c r="D95" s="116"/>
      <c r="E95" s="150"/>
      <c r="F95" s="150"/>
      <c r="G95" s="155"/>
      <c r="H95" s="150"/>
      <c r="I95" s="116"/>
      <c r="J95" s="116"/>
      <c r="K95" s="150"/>
      <c r="L95" s="150"/>
      <c r="M95" s="155"/>
      <c r="N95" s="150"/>
      <c r="O95" s="134"/>
      <c r="P95" s="134"/>
      <c r="Q95" s="134"/>
    </row>
    <row r="96" spans="2:17" x14ac:dyDescent="0.2">
      <c r="B96" s="150"/>
      <c r="C96" s="116"/>
      <c r="D96" s="116"/>
      <c r="E96" s="150"/>
      <c r="F96" s="150"/>
      <c r="G96" s="155"/>
      <c r="H96" s="150"/>
      <c r="I96" s="116"/>
      <c r="J96" s="116"/>
      <c r="K96" s="150"/>
      <c r="L96" s="150"/>
      <c r="M96" s="155"/>
      <c r="N96" s="150"/>
      <c r="O96" s="134"/>
      <c r="P96" s="134"/>
      <c r="Q96" s="134"/>
    </row>
    <row r="97" spans="2:17" x14ac:dyDescent="0.2">
      <c r="B97" s="150"/>
      <c r="C97" s="116"/>
      <c r="D97" s="116"/>
      <c r="E97" s="150"/>
      <c r="F97" s="150"/>
      <c r="G97" s="155"/>
      <c r="H97" s="150"/>
      <c r="I97" s="116"/>
      <c r="J97" s="116"/>
      <c r="K97" s="150"/>
      <c r="L97" s="150"/>
      <c r="M97" s="155"/>
      <c r="N97" s="150"/>
      <c r="O97" s="134"/>
      <c r="P97" s="134"/>
      <c r="Q97" s="134"/>
    </row>
    <row r="98" spans="2:17" x14ac:dyDescent="0.2">
      <c r="B98" s="150"/>
      <c r="C98" s="116"/>
      <c r="D98" s="116"/>
      <c r="E98" s="150"/>
      <c r="F98" s="150"/>
      <c r="G98" s="155"/>
      <c r="H98" s="150"/>
      <c r="I98" s="116"/>
      <c r="J98" s="116"/>
      <c r="K98" s="150"/>
      <c r="L98" s="150"/>
      <c r="M98" s="155"/>
      <c r="N98" s="150"/>
      <c r="O98" s="134"/>
      <c r="P98" s="134"/>
      <c r="Q98" s="134"/>
    </row>
    <row r="99" spans="2:17" x14ac:dyDescent="0.2">
      <c r="B99" s="150"/>
      <c r="C99" s="116"/>
      <c r="D99" s="116"/>
      <c r="E99" s="150"/>
      <c r="F99" s="150"/>
      <c r="G99" s="155"/>
      <c r="H99" s="150"/>
      <c r="I99" s="116"/>
      <c r="J99" s="116"/>
      <c r="K99" s="150"/>
      <c r="L99" s="150"/>
      <c r="M99" s="155"/>
      <c r="N99" s="150"/>
      <c r="O99" s="134"/>
      <c r="P99" s="134"/>
      <c r="Q99" s="134"/>
    </row>
    <row r="100" spans="2:17" x14ac:dyDescent="0.2">
      <c r="B100" s="150"/>
      <c r="C100" s="116"/>
      <c r="D100" s="116"/>
      <c r="E100" s="150"/>
      <c r="F100" s="150"/>
      <c r="G100" s="155"/>
      <c r="H100" s="150"/>
      <c r="I100" s="116"/>
      <c r="J100" s="116"/>
      <c r="K100" s="150"/>
      <c r="L100" s="150"/>
      <c r="M100" s="155"/>
      <c r="N100" s="150"/>
      <c r="O100" s="134"/>
      <c r="P100" s="134"/>
      <c r="Q100" s="134"/>
    </row>
    <row r="101" spans="2:17" x14ac:dyDescent="0.2">
      <c r="B101" s="150"/>
      <c r="C101" s="116"/>
      <c r="D101" s="116"/>
      <c r="E101" s="150"/>
      <c r="F101" s="150"/>
      <c r="G101" s="155"/>
      <c r="H101" s="150"/>
      <c r="I101" s="116"/>
      <c r="J101" s="116"/>
      <c r="K101" s="150"/>
      <c r="L101" s="150"/>
      <c r="M101" s="155"/>
      <c r="N101" s="150"/>
      <c r="O101" s="134"/>
      <c r="P101" s="134"/>
      <c r="Q101" s="134"/>
    </row>
    <row r="102" spans="2:17" x14ac:dyDescent="0.2">
      <c r="B102" s="150"/>
      <c r="C102" s="116"/>
      <c r="D102" s="116"/>
      <c r="E102" s="150"/>
      <c r="F102" s="150"/>
      <c r="G102" s="155"/>
      <c r="H102" s="150"/>
      <c r="I102" s="116"/>
      <c r="J102" s="116"/>
      <c r="K102" s="150"/>
      <c r="L102" s="150"/>
      <c r="M102" s="155"/>
      <c r="N102" s="150"/>
      <c r="O102" s="134"/>
      <c r="P102" s="134"/>
      <c r="Q102" s="134"/>
    </row>
    <row r="103" spans="2:17" x14ac:dyDescent="0.2">
      <c r="B103" s="150"/>
      <c r="C103" s="116"/>
      <c r="D103" s="116"/>
      <c r="E103" s="150"/>
      <c r="F103" s="150"/>
      <c r="G103" s="155"/>
      <c r="H103" s="150"/>
      <c r="I103" s="116"/>
      <c r="J103" s="116"/>
      <c r="K103" s="150"/>
      <c r="L103" s="150"/>
      <c r="M103" s="155"/>
      <c r="N103" s="150"/>
      <c r="O103" s="134"/>
      <c r="P103" s="134"/>
      <c r="Q103" s="134"/>
    </row>
    <row r="104" spans="2:17" x14ac:dyDescent="0.2">
      <c r="B104" s="150"/>
      <c r="C104" s="116"/>
      <c r="D104" s="116"/>
      <c r="E104" s="150"/>
      <c r="F104" s="150"/>
      <c r="G104" s="155"/>
      <c r="H104" s="150"/>
      <c r="I104" s="116"/>
      <c r="J104" s="116"/>
      <c r="K104" s="150"/>
      <c r="L104" s="150"/>
      <c r="M104" s="155"/>
      <c r="N104" s="150"/>
      <c r="O104" s="134"/>
      <c r="P104" s="134"/>
      <c r="Q104" s="134"/>
    </row>
    <row r="105" spans="2:17" x14ac:dyDescent="0.2">
      <c r="B105" s="150"/>
      <c r="C105" s="116"/>
      <c r="D105" s="116"/>
      <c r="E105" s="150"/>
      <c r="F105" s="150"/>
      <c r="G105" s="155"/>
      <c r="H105" s="150"/>
      <c r="I105" s="116"/>
      <c r="J105" s="116"/>
      <c r="K105" s="150"/>
      <c r="L105" s="150"/>
      <c r="M105" s="155"/>
      <c r="N105" s="150"/>
      <c r="O105" s="134"/>
      <c r="P105" s="134"/>
      <c r="Q105" s="134"/>
    </row>
    <row r="106" spans="2:17" x14ac:dyDescent="0.2">
      <c r="B106" s="150"/>
      <c r="C106" s="116"/>
      <c r="D106" s="116"/>
      <c r="E106" s="150"/>
      <c r="F106" s="150"/>
      <c r="G106" s="155"/>
      <c r="H106" s="150"/>
      <c r="I106" s="116"/>
      <c r="J106" s="116"/>
      <c r="K106" s="150"/>
      <c r="L106" s="150"/>
      <c r="M106" s="155"/>
      <c r="N106" s="150"/>
      <c r="O106" s="134"/>
      <c r="P106" s="134"/>
      <c r="Q106" s="134"/>
    </row>
    <row r="107" spans="2:17" x14ac:dyDescent="0.2">
      <c r="B107" s="150"/>
      <c r="C107" s="116"/>
      <c r="D107" s="116"/>
      <c r="E107" s="150"/>
      <c r="F107" s="150"/>
      <c r="G107" s="155"/>
      <c r="H107" s="150"/>
      <c r="I107" s="116"/>
      <c r="J107" s="116"/>
      <c r="K107" s="150"/>
      <c r="L107" s="150"/>
      <c r="M107" s="155"/>
      <c r="N107" s="150"/>
      <c r="O107" s="134"/>
      <c r="P107" s="134"/>
      <c r="Q107" s="134"/>
    </row>
    <row r="108" spans="2:17" x14ac:dyDescent="0.2">
      <c r="B108" s="150"/>
      <c r="C108" s="116"/>
      <c r="D108" s="116"/>
      <c r="E108" s="150"/>
      <c r="F108" s="150"/>
      <c r="G108" s="155"/>
      <c r="H108" s="150"/>
      <c r="I108" s="116"/>
      <c r="J108" s="116"/>
      <c r="K108" s="150"/>
      <c r="L108" s="150"/>
      <c r="M108" s="155"/>
      <c r="N108" s="150"/>
      <c r="O108" s="134"/>
      <c r="P108" s="134"/>
      <c r="Q108" s="134"/>
    </row>
    <row r="109" spans="2:17" x14ac:dyDescent="0.2">
      <c r="B109" s="150"/>
      <c r="C109" s="116"/>
      <c r="D109" s="116"/>
      <c r="E109" s="150"/>
      <c r="F109" s="150"/>
      <c r="G109" s="155"/>
      <c r="H109" s="150"/>
      <c r="I109" s="116"/>
      <c r="J109" s="116"/>
      <c r="K109" s="150"/>
      <c r="L109" s="150"/>
      <c r="M109" s="155"/>
      <c r="N109" s="150"/>
      <c r="O109" s="134"/>
      <c r="P109" s="134"/>
      <c r="Q109" s="134"/>
    </row>
    <row r="110" spans="2:17" x14ac:dyDescent="0.2">
      <c r="B110" s="150"/>
      <c r="C110" s="116"/>
      <c r="D110" s="116"/>
      <c r="E110" s="150"/>
      <c r="F110" s="150"/>
      <c r="G110" s="155"/>
      <c r="H110" s="150"/>
      <c r="I110" s="116"/>
      <c r="J110" s="116"/>
      <c r="K110" s="150"/>
      <c r="L110" s="150"/>
      <c r="M110" s="155"/>
      <c r="N110" s="150"/>
      <c r="O110" s="134"/>
      <c r="P110" s="134"/>
      <c r="Q110" s="134"/>
    </row>
    <row r="111" spans="2:17" x14ac:dyDescent="0.2">
      <c r="B111" s="150"/>
      <c r="C111" s="116"/>
      <c r="D111" s="116"/>
      <c r="E111" s="150"/>
      <c r="F111" s="150"/>
      <c r="G111" s="155"/>
      <c r="H111" s="150"/>
      <c r="I111" s="116"/>
      <c r="J111" s="116"/>
      <c r="K111" s="150"/>
      <c r="L111" s="150"/>
      <c r="M111" s="155"/>
      <c r="N111" s="150"/>
      <c r="O111" s="134"/>
      <c r="P111" s="134"/>
      <c r="Q111" s="134"/>
    </row>
    <row r="112" spans="2:17" x14ac:dyDescent="0.2">
      <c r="B112" s="150"/>
      <c r="C112" s="116"/>
      <c r="D112" s="116"/>
      <c r="E112" s="150"/>
      <c r="F112" s="150"/>
      <c r="G112" s="155"/>
      <c r="H112" s="150"/>
      <c r="I112" s="116"/>
      <c r="J112" s="116"/>
      <c r="K112" s="150"/>
      <c r="L112" s="150"/>
      <c r="M112" s="155"/>
      <c r="N112" s="150"/>
      <c r="O112" s="134"/>
      <c r="P112" s="134"/>
      <c r="Q112" s="134"/>
    </row>
    <row r="113" spans="2:17" x14ac:dyDescent="0.2">
      <c r="B113" s="150"/>
      <c r="C113" s="116"/>
      <c r="D113" s="116"/>
      <c r="E113" s="150"/>
      <c r="F113" s="150"/>
      <c r="G113" s="155"/>
      <c r="H113" s="150"/>
      <c r="I113" s="116"/>
      <c r="J113" s="116"/>
      <c r="K113" s="150"/>
      <c r="L113" s="150"/>
      <c r="M113" s="155"/>
      <c r="N113" s="150"/>
      <c r="O113" s="134"/>
      <c r="P113" s="134"/>
      <c r="Q113" s="134"/>
    </row>
    <row r="114" spans="2:17" x14ac:dyDescent="0.2">
      <c r="B114" s="150"/>
      <c r="C114" s="116"/>
      <c r="D114" s="116"/>
      <c r="E114" s="150"/>
      <c r="F114" s="150"/>
      <c r="G114" s="155"/>
      <c r="H114" s="150"/>
      <c r="I114" s="116"/>
      <c r="J114" s="116"/>
      <c r="K114" s="150"/>
      <c r="L114" s="150"/>
      <c r="M114" s="155"/>
      <c r="N114" s="150"/>
      <c r="O114" s="134"/>
      <c r="P114" s="134"/>
      <c r="Q114" s="134"/>
    </row>
    <row r="115" spans="2:17" x14ac:dyDescent="0.2">
      <c r="B115" s="150"/>
      <c r="C115" s="116"/>
      <c r="D115" s="116"/>
      <c r="E115" s="150"/>
      <c r="F115" s="150"/>
      <c r="G115" s="155"/>
      <c r="H115" s="150"/>
      <c r="I115" s="116"/>
      <c r="J115" s="116"/>
      <c r="K115" s="150"/>
      <c r="L115" s="150"/>
      <c r="M115" s="155"/>
      <c r="N115" s="150"/>
      <c r="O115" s="134"/>
      <c r="P115" s="134"/>
      <c r="Q115" s="134"/>
    </row>
    <row r="116" spans="2:17" x14ac:dyDescent="0.2">
      <c r="B116" s="150"/>
      <c r="C116" s="116"/>
      <c r="D116" s="116"/>
      <c r="E116" s="150"/>
      <c r="F116" s="150"/>
      <c r="G116" s="155"/>
      <c r="H116" s="150"/>
      <c r="I116" s="116"/>
      <c r="J116" s="116"/>
      <c r="K116" s="150"/>
      <c r="L116" s="150"/>
      <c r="M116" s="155"/>
      <c r="N116" s="150"/>
      <c r="O116" s="134"/>
      <c r="P116" s="134"/>
      <c r="Q116" s="134"/>
    </row>
    <row r="117" spans="2:17" x14ac:dyDescent="0.2">
      <c r="B117" s="150"/>
      <c r="C117" s="116"/>
      <c r="D117" s="116"/>
      <c r="E117" s="150"/>
      <c r="F117" s="150"/>
      <c r="G117" s="155"/>
      <c r="H117" s="150"/>
      <c r="I117" s="116"/>
      <c r="J117" s="116"/>
      <c r="K117" s="150"/>
      <c r="L117" s="150"/>
      <c r="M117" s="155"/>
      <c r="N117" s="150"/>
      <c r="O117" s="134"/>
      <c r="P117" s="134"/>
      <c r="Q117" s="134"/>
    </row>
    <row r="118" spans="2:17" x14ac:dyDescent="0.2">
      <c r="B118" s="150"/>
      <c r="C118" s="116"/>
      <c r="D118" s="116"/>
      <c r="E118" s="150"/>
      <c r="F118" s="150"/>
      <c r="G118" s="155"/>
      <c r="H118" s="150"/>
      <c r="I118" s="116"/>
      <c r="J118" s="116"/>
      <c r="K118" s="150"/>
      <c r="L118" s="150"/>
      <c r="M118" s="155"/>
      <c r="N118" s="150"/>
      <c r="O118" s="134"/>
      <c r="P118" s="134"/>
      <c r="Q118" s="134"/>
    </row>
    <row r="119" spans="2:17" x14ac:dyDescent="0.2">
      <c r="B119" s="150"/>
      <c r="C119" s="116"/>
      <c r="D119" s="116"/>
      <c r="E119" s="150"/>
      <c r="F119" s="150"/>
      <c r="G119" s="155"/>
      <c r="H119" s="150"/>
      <c r="I119" s="116"/>
      <c r="J119" s="116"/>
      <c r="K119" s="150"/>
      <c r="L119" s="150"/>
      <c r="M119" s="155"/>
      <c r="N119" s="150"/>
      <c r="O119" s="134"/>
      <c r="P119" s="134"/>
      <c r="Q119" s="134"/>
    </row>
    <row r="120" spans="2:17" x14ac:dyDescent="0.2">
      <c r="B120" s="150"/>
      <c r="C120" s="116"/>
      <c r="D120" s="116"/>
      <c r="E120" s="150"/>
      <c r="F120" s="150"/>
      <c r="G120" s="155"/>
      <c r="H120" s="150"/>
      <c r="I120" s="116"/>
      <c r="J120" s="116"/>
      <c r="K120" s="150"/>
      <c r="L120" s="150"/>
      <c r="M120" s="155"/>
      <c r="N120" s="150"/>
      <c r="O120" s="134"/>
      <c r="P120" s="134"/>
      <c r="Q120" s="134"/>
    </row>
    <row r="121" spans="2:17" x14ac:dyDescent="0.2">
      <c r="B121" s="150"/>
      <c r="C121" s="116"/>
      <c r="D121" s="116"/>
      <c r="E121" s="150"/>
      <c r="F121" s="150"/>
      <c r="G121" s="155"/>
      <c r="H121" s="150"/>
      <c r="I121" s="116"/>
      <c r="J121" s="116"/>
      <c r="K121" s="150"/>
      <c r="L121" s="150"/>
      <c r="M121" s="155"/>
      <c r="N121" s="150"/>
      <c r="O121" s="134"/>
      <c r="P121" s="134"/>
      <c r="Q121" s="134"/>
    </row>
    <row r="122" spans="2:17" x14ac:dyDescent="0.2">
      <c r="B122" s="150"/>
      <c r="C122" s="116"/>
      <c r="D122" s="116"/>
      <c r="E122" s="150"/>
      <c r="F122" s="150"/>
      <c r="G122" s="155"/>
      <c r="H122" s="150"/>
      <c r="I122" s="116"/>
      <c r="J122" s="116"/>
      <c r="K122" s="150"/>
      <c r="L122" s="150"/>
      <c r="M122" s="155"/>
      <c r="N122" s="150"/>
      <c r="O122" s="134"/>
      <c r="P122" s="134"/>
      <c r="Q122" s="134"/>
    </row>
    <row r="123" spans="2:17" x14ac:dyDescent="0.2">
      <c r="B123" s="150"/>
      <c r="C123" s="116"/>
      <c r="D123" s="116"/>
      <c r="E123" s="150"/>
      <c r="F123" s="150"/>
      <c r="G123" s="155"/>
      <c r="H123" s="150"/>
      <c r="I123" s="116"/>
      <c r="J123" s="116"/>
      <c r="K123" s="150"/>
      <c r="L123" s="150"/>
      <c r="M123" s="155"/>
      <c r="N123" s="150"/>
      <c r="O123" s="134"/>
      <c r="P123" s="134"/>
      <c r="Q123" s="134"/>
    </row>
    <row r="124" spans="2:17" x14ac:dyDescent="0.2">
      <c r="B124" s="150"/>
      <c r="C124" s="116"/>
      <c r="D124" s="116"/>
      <c r="E124" s="150"/>
      <c r="F124" s="150"/>
      <c r="G124" s="155"/>
      <c r="H124" s="150"/>
      <c r="I124" s="116"/>
      <c r="J124" s="116"/>
      <c r="K124" s="150"/>
      <c r="L124" s="150"/>
      <c r="M124" s="155"/>
      <c r="N124" s="150"/>
      <c r="O124" s="134"/>
      <c r="P124" s="134"/>
      <c r="Q124" s="134"/>
    </row>
    <row r="125" spans="2:17" x14ac:dyDescent="0.2">
      <c r="B125" s="150"/>
      <c r="C125" s="116"/>
      <c r="D125" s="116"/>
      <c r="E125" s="150"/>
      <c r="F125" s="150"/>
      <c r="G125" s="155"/>
      <c r="H125" s="150"/>
      <c r="I125" s="116"/>
      <c r="J125" s="116"/>
      <c r="K125" s="150"/>
      <c r="L125" s="150"/>
      <c r="M125" s="155"/>
      <c r="N125" s="150"/>
      <c r="O125" s="134"/>
      <c r="P125" s="134"/>
      <c r="Q125" s="134"/>
    </row>
    <row r="126" spans="2:17" x14ac:dyDescent="0.2">
      <c r="B126" s="150"/>
      <c r="C126" s="116"/>
      <c r="D126" s="116"/>
      <c r="E126" s="150"/>
      <c r="F126" s="150"/>
      <c r="G126" s="155"/>
      <c r="H126" s="150"/>
      <c r="I126" s="116"/>
      <c r="J126" s="116"/>
      <c r="K126" s="150"/>
      <c r="L126" s="150"/>
      <c r="M126" s="155"/>
      <c r="N126" s="150"/>
      <c r="O126" s="134"/>
      <c r="P126" s="134"/>
      <c r="Q126" s="134"/>
    </row>
    <row r="127" spans="2:17" x14ac:dyDescent="0.2">
      <c r="B127" s="150"/>
      <c r="C127" s="116"/>
      <c r="D127" s="116"/>
      <c r="E127" s="150"/>
      <c r="F127" s="150"/>
      <c r="G127" s="155"/>
      <c r="H127" s="150"/>
      <c r="I127" s="116"/>
      <c r="J127" s="116"/>
      <c r="K127" s="150"/>
      <c r="L127" s="150"/>
      <c r="M127" s="155"/>
      <c r="N127" s="150"/>
      <c r="O127" s="134"/>
      <c r="P127" s="134"/>
      <c r="Q127" s="134"/>
    </row>
    <row r="128" spans="2:17" x14ac:dyDescent="0.2">
      <c r="B128" s="150"/>
      <c r="C128" s="116"/>
      <c r="D128" s="116"/>
      <c r="E128" s="150"/>
      <c r="F128" s="150"/>
      <c r="G128" s="155"/>
      <c r="H128" s="150"/>
      <c r="I128" s="116"/>
      <c r="J128" s="116"/>
      <c r="K128" s="150"/>
      <c r="L128" s="150"/>
      <c r="M128" s="155"/>
      <c r="N128" s="150"/>
      <c r="O128" s="134"/>
      <c r="P128" s="134"/>
      <c r="Q128" s="134"/>
    </row>
    <row r="129" spans="2:17" x14ac:dyDescent="0.2">
      <c r="B129" s="150"/>
      <c r="C129" s="116"/>
      <c r="D129" s="116"/>
      <c r="E129" s="150"/>
      <c r="F129" s="150"/>
      <c r="G129" s="155"/>
      <c r="H129" s="150"/>
      <c r="I129" s="116"/>
      <c r="J129" s="116"/>
      <c r="K129" s="150"/>
      <c r="L129" s="150"/>
      <c r="M129" s="155"/>
      <c r="N129" s="150"/>
      <c r="O129" s="134"/>
      <c r="P129" s="134"/>
      <c r="Q129" s="134"/>
    </row>
    <row r="130" spans="2:17" x14ac:dyDescent="0.2">
      <c r="B130" s="150"/>
      <c r="C130" s="116"/>
      <c r="D130" s="116"/>
      <c r="E130" s="150"/>
      <c r="F130" s="150"/>
      <c r="G130" s="155"/>
      <c r="H130" s="150"/>
      <c r="I130" s="116"/>
      <c r="J130" s="116"/>
      <c r="K130" s="150"/>
      <c r="L130" s="150"/>
      <c r="M130" s="155"/>
      <c r="N130" s="150"/>
      <c r="O130" s="134"/>
      <c r="P130" s="134"/>
      <c r="Q130" s="134"/>
    </row>
    <row r="131" spans="2:17" x14ac:dyDescent="0.2">
      <c r="B131" s="150"/>
      <c r="C131" s="116"/>
      <c r="D131" s="116"/>
      <c r="E131" s="150"/>
      <c r="F131" s="150"/>
      <c r="G131" s="155"/>
      <c r="H131" s="150"/>
      <c r="I131" s="116"/>
      <c r="J131" s="116"/>
      <c r="K131" s="150"/>
      <c r="L131" s="150"/>
      <c r="M131" s="155"/>
      <c r="N131" s="150"/>
      <c r="O131" s="134"/>
      <c r="P131" s="134"/>
      <c r="Q131" s="134"/>
    </row>
    <row r="132" spans="2:17" x14ac:dyDescent="0.2">
      <c r="B132" s="150"/>
      <c r="C132" s="116"/>
      <c r="D132" s="116"/>
      <c r="E132" s="150"/>
      <c r="F132" s="150"/>
      <c r="G132" s="155"/>
      <c r="H132" s="150"/>
      <c r="I132" s="116"/>
      <c r="J132" s="116"/>
      <c r="K132" s="150"/>
      <c r="L132" s="150"/>
      <c r="M132" s="155"/>
      <c r="N132" s="150"/>
      <c r="O132" s="134"/>
      <c r="P132" s="134"/>
      <c r="Q132" s="134"/>
    </row>
    <row r="133" spans="2:17" x14ac:dyDescent="0.2">
      <c r="B133" s="150"/>
      <c r="C133" s="116"/>
      <c r="D133" s="116"/>
      <c r="E133" s="150"/>
      <c r="F133" s="150"/>
      <c r="G133" s="155"/>
      <c r="H133" s="150"/>
      <c r="I133" s="116"/>
      <c r="J133" s="116"/>
      <c r="K133" s="150"/>
      <c r="L133" s="150"/>
      <c r="M133" s="155"/>
      <c r="N133" s="150"/>
      <c r="O133" s="134"/>
      <c r="P133" s="134"/>
      <c r="Q133" s="134"/>
    </row>
    <row r="134" spans="2:17" x14ac:dyDescent="0.2">
      <c r="B134" s="150"/>
      <c r="C134" s="116"/>
      <c r="D134" s="116"/>
      <c r="E134" s="150"/>
      <c r="F134" s="150"/>
      <c r="G134" s="155"/>
      <c r="H134" s="150"/>
      <c r="I134" s="116"/>
      <c r="J134" s="116"/>
      <c r="K134" s="150"/>
      <c r="L134" s="150"/>
      <c r="M134" s="155"/>
      <c r="N134" s="150"/>
      <c r="O134" s="134"/>
      <c r="P134" s="134"/>
      <c r="Q134" s="134"/>
    </row>
    <row r="135" spans="2:17" x14ac:dyDescent="0.2">
      <c r="B135" s="150"/>
      <c r="C135" s="116"/>
      <c r="D135" s="116"/>
      <c r="E135" s="150"/>
      <c r="F135" s="150"/>
      <c r="G135" s="155"/>
      <c r="H135" s="150"/>
      <c r="I135" s="116"/>
      <c r="J135" s="116"/>
      <c r="K135" s="150"/>
      <c r="L135" s="150"/>
      <c r="M135" s="155"/>
      <c r="N135" s="150"/>
      <c r="O135" s="134"/>
      <c r="P135" s="134"/>
      <c r="Q135" s="134"/>
    </row>
    <row r="136" spans="2:17" x14ac:dyDescent="0.2">
      <c r="B136" s="150"/>
      <c r="C136" s="116"/>
      <c r="D136" s="116"/>
      <c r="E136" s="150"/>
      <c r="F136" s="150"/>
      <c r="G136" s="155"/>
      <c r="H136" s="150"/>
      <c r="I136" s="116"/>
      <c r="J136" s="116"/>
      <c r="K136" s="150"/>
      <c r="L136" s="150"/>
      <c r="M136" s="155"/>
      <c r="N136" s="150"/>
      <c r="O136" s="134"/>
      <c r="P136" s="134"/>
      <c r="Q136" s="134"/>
    </row>
    <row r="137" spans="2:17" x14ac:dyDescent="0.2">
      <c r="B137" s="150"/>
      <c r="C137" s="116"/>
      <c r="D137" s="116"/>
      <c r="E137" s="150"/>
      <c r="F137" s="150"/>
      <c r="G137" s="155"/>
      <c r="H137" s="150"/>
      <c r="I137" s="116"/>
      <c r="J137" s="116"/>
      <c r="K137" s="150"/>
      <c r="L137" s="150"/>
      <c r="M137" s="155"/>
      <c r="N137" s="150"/>
      <c r="O137" s="134"/>
      <c r="P137" s="134"/>
      <c r="Q137" s="134"/>
    </row>
    <row r="138" spans="2:17" x14ac:dyDescent="0.2">
      <c r="B138" s="150"/>
      <c r="C138" s="116"/>
      <c r="D138" s="116"/>
      <c r="E138" s="150"/>
      <c r="F138" s="150"/>
      <c r="G138" s="155"/>
      <c r="H138" s="150"/>
      <c r="I138" s="116"/>
      <c r="J138" s="116"/>
      <c r="K138" s="150"/>
      <c r="L138" s="150"/>
      <c r="M138" s="155"/>
      <c r="N138" s="150"/>
      <c r="O138" s="134"/>
      <c r="P138" s="134"/>
      <c r="Q138" s="134"/>
    </row>
    <row r="139" spans="2:17" x14ac:dyDescent="0.2">
      <c r="B139" s="150"/>
      <c r="C139" s="116"/>
      <c r="D139" s="116"/>
      <c r="E139" s="150"/>
      <c r="F139" s="150"/>
      <c r="G139" s="155"/>
      <c r="H139" s="150"/>
      <c r="I139" s="116"/>
      <c r="J139" s="116"/>
      <c r="K139" s="150"/>
      <c r="L139" s="150"/>
      <c r="M139" s="155"/>
      <c r="N139" s="150"/>
      <c r="O139" s="134"/>
      <c r="P139" s="134"/>
      <c r="Q139" s="134"/>
    </row>
    <row r="140" spans="2:17" x14ac:dyDescent="0.2">
      <c r="B140" s="150"/>
      <c r="C140" s="116"/>
      <c r="D140" s="116"/>
      <c r="E140" s="150"/>
      <c r="F140" s="150"/>
      <c r="G140" s="155"/>
      <c r="H140" s="150"/>
      <c r="I140" s="116"/>
      <c r="J140" s="116"/>
      <c r="K140" s="150"/>
      <c r="L140" s="150"/>
      <c r="M140" s="155"/>
      <c r="N140" s="150"/>
      <c r="O140" s="134"/>
      <c r="P140" s="134"/>
      <c r="Q140" s="134"/>
    </row>
    <row r="141" spans="2:17" x14ac:dyDescent="0.2">
      <c r="B141" s="150"/>
      <c r="C141" s="116"/>
      <c r="D141" s="116"/>
      <c r="E141" s="150"/>
      <c r="F141" s="150"/>
      <c r="G141" s="155"/>
      <c r="H141" s="150"/>
      <c r="I141" s="116"/>
      <c r="J141" s="116"/>
      <c r="K141" s="150"/>
      <c r="L141" s="150"/>
      <c r="M141" s="155"/>
      <c r="N141" s="150"/>
      <c r="O141" s="134"/>
      <c r="P141" s="134"/>
      <c r="Q141" s="134"/>
    </row>
    <row r="142" spans="2:17" x14ac:dyDescent="0.2">
      <c r="B142" s="150"/>
      <c r="C142" s="116"/>
      <c r="D142" s="116"/>
      <c r="E142" s="150"/>
      <c r="F142" s="150"/>
      <c r="G142" s="155"/>
      <c r="H142" s="150"/>
      <c r="I142" s="116"/>
      <c r="J142" s="116"/>
      <c r="K142" s="150"/>
      <c r="L142" s="150"/>
      <c r="M142" s="155"/>
      <c r="N142" s="150"/>
      <c r="O142" s="134"/>
      <c r="P142" s="134"/>
      <c r="Q142" s="134"/>
    </row>
    <row r="143" spans="2:17" x14ac:dyDescent="0.2">
      <c r="B143" s="150"/>
      <c r="C143" s="116"/>
      <c r="D143" s="116"/>
      <c r="E143" s="150"/>
      <c r="F143" s="150"/>
      <c r="G143" s="155"/>
      <c r="H143" s="150"/>
      <c r="I143" s="116"/>
      <c r="J143" s="116"/>
      <c r="K143" s="150"/>
      <c r="L143" s="150"/>
      <c r="M143" s="155"/>
      <c r="N143" s="150"/>
      <c r="O143" s="134"/>
      <c r="P143" s="134"/>
      <c r="Q143" s="134"/>
    </row>
    <row r="144" spans="2:17" x14ac:dyDescent="0.2">
      <c r="B144" s="150"/>
      <c r="C144" s="116"/>
      <c r="D144" s="116"/>
      <c r="E144" s="150"/>
      <c r="F144" s="150"/>
      <c r="G144" s="155"/>
      <c r="H144" s="150"/>
      <c r="I144" s="116"/>
      <c r="J144" s="116"/>
      <c r="K144" s="150"/>
      <c r="L144" s="150"/>
      <c r="M144" s="155"/>
      <c r="N144" s="150"/>
      <c r="O144" s="134"/>
      <c r="P144" s="134"/>
      <c r="Q144" s="134"/>
    </row>
    <row r="145" spans="2:17" x14ac:dyDescent="0.2">
      <c r="B145" s="150"/>
      <c r="C145" s="116"/>
      <c r="D145" s="116"/>
      <c r="E145" s="150"/>
      <c r="F145" s="150"/>
      <c r="G145" s="155"/>
      <c r="H145" s="150"/>
      <c r="I145" s="116"/>
      <c r="J145" s="116"/>
      <c r="K145" s="150"/>
      <c r="L145" s="150"/>
      <c r="M145" s="155"/>
      <c r="N145" s="150"/>
      <c r="O145" s="134"/>
      <c r="P145" s="134"/>
      <c r="Q145" s="134"/>
    </row>
    <row r="146" spans="2:17" x14ac:dyDescent="0.2">
      <c r="B146" s="150"/>
      <c r="C146" s="116"/>
      <c r="D146" s="116"/>
      <c r="E146" s="150"/>
      <c r="F146" s="150"/>
      <c r="G146" s="155"/>
      <c r="H146" s="150"/>
      <c r="I146" s="116"/>
      <c r="J146" s="116"/>
      <c r="K146" s="150"/>
      <c r="L146" s="150"/>
      <c r="M146" s="155"/>
      <c r="N146" s="150"/>
      <c r="O146" s="134"/>
      <c r="P146" s="134"/>
      <c r="Q146" s="134"/>
    </row>
    <row r="147" spans="2:17" x14ac:dyDescent="0.2">
      <c r="B147" s="150"/>
      <c r="C147" s="116"/>
      <c r="D147" s="116"/>
      <c r="E147" s="150"/>
      <c r="F147" s="150"/>
      <c r="G147" s="155"/>
      <c r="H147" s="150"/>
      <c r="I147" s="116"/>
      <c r="J147" s="116"/>
      <c r="K147" s="150"/>
      <c r="L147" s="150"/>
      <c r="M147" s="155"/>
      <c r="N147" s="150"/>
      <c r="O147" s="134"/>
      <c r="P147" s="134"/>
      <c r="Q147" s="134"/>
    </row>
    <row r="148" spans="2:17" x14ac:dyDescent="0.2">
      <c r="B148" s="150"/>
      <c r="C148" s="116"/>
      <c r="D148" s="116"/>
      <c r="E148" s="150"/>
      <c r="F148" s="150"/>
      <c r="G148" s="155"/>
      <c r="H148" s="150"/>
      <c r="I148" s="116"/>
      <c r="J148" s="116"/>
      <c r="K148" s="150"/>
      <c r="L148" s="150"/>
      <c r="M148" s="155"/>
      <c r="N148" s="150"/>
      <c r="O148" s="134"/>
      <c r="P148" s="134"/>
      <c r="Q148" s="134"/>
    </row>
    <row r="149" spans="2:17" x14ac:dyDescent="0.2">
      <c r="B149" s="150"/>
      <c r="C149" s="116"/>
      <c r="D149" s="116"/>
      <c r="E149" s="150"/>
      <c r="F149" s="150"/>
      <c r="G149" s="155"/>
      <c r="H149" s="150"/>
      <c r="I149" s="116"/>
      <c r="J149" s="116"/>
      <c r="K149" s="150"/>
      <c r="L149" s="150"/>
      <c r="M149" s="155"/>
      <c r="N149" s="150"/>
      <c r="O149" s="134"/>
      <c r="P149" s="134"/>
      <c r="Q149" s="134"/>
    </row>
    <row r="150" spans="2:17" x14ac:dyDescent="0.2">
      <c r="B150" s="150"/>
      <c r="C150" s="116"/>
      <c r="D150" s="116"/>
      <c r="E150" s="150"/>
      <c r="F150" s="150"/>
      <c r="G150" s="155"/>
      <c r="H150" s="150"/>
      <c r="I150" s="116"/>
      <c r="J150" s="116"/>
      <c r="K150" s="150"/>
      <c r="L150" s="150"/>
      <c r="M150" s="155"/>
      <c r="N150" s="150"/>
      <c r="O150" s="134"/>
      <c r="P150" s="134"/>
      <c r="Q150" s="134"/>
    </row>
    <row r="151" spans="2:17" x14ac:dyDescent="0.2">
      <c r="B151" s="150"/>
      <c r="C151" s="116"/>
      <c r="D151" s="116"/>
      <c r="E151" s="150"/>
      <c r="F151" s="150"/>
      <c r="G151" s="155"/>
      <c r="H151" s="150"/>
      <c r="I151" s="116"/>
      <c r="J151" s="116"/>
      <c r="K151" s="150"/>
      <c r="L151" s="150"/>
      <c r="M151" s="155"/>
      <c r="N151" s="150"/>
      <c r="O151" s="134"/>
      <c r="P151" s="134"/>
      <c r="Q151" s="134"/>
    </row>
    <row r="152" spans="2:17" x14ac:dyDescent="0.2">
      <c r="B152" s="150"/>
      <c r="C152" s="116"/>
      <c r="D152" s="116"/>
      <c r="E152" s="150"/>
      <c r="F152" s="150"/>
      <c r="G152" s="155"/>
      <c r="H152" s="150"/>
      <c r="I152" s="116"/>
      <c r="J152" s="116"/>
      <c r="K152" s="150"/>
      <c r="L152" s="150"/>
      <c r="M152" s="155"/>
      <c r="N152" s="150"/>
      <c r="O152" s="134"/>
      <c r="P152" s="134"/>
      <c r="Q152" s="134"/>
    </row>
    <row r="153" spans="2:17" x14ac:dyDescent="0.2">
      <c r="B153" s="150"/>
      <c r="C153" s="116"/>
      <c r="D153" s="116"/>
      <c r="E153" s="150"/>
      <c r="F153" s="150"/>
      <c r="G153" s="155"/>
      <c r="H153" s="150"/>
      <c r="I153" s="116"/>
      <c r="J153" s="116"/>
      <c r="K153" s="150"/>
      <c r="L153" s="150"/>
      <c r="M153" s="155"/>
      <c r="N153" s="150"/>
      <c r="O153" s="134"/>
      <c r="P153" s="134"/>
      <c r="Q153" s="134"/>
    </row>
    <row r="154" spans="2:17" x14ac:dyDescent="0.2">
      <c r="B154" s="150"/>
      <c r="C154" s="116"/>
      <c r="D154" s="116"/>
      <c r="E154" s="150"/>
      <c r="F154" s="150"/>
      <c r="G154" s="155"/>
      <c r="H154" s="150"/>
      <c r="I154" s="116"/>
      <c r="J154" s="116"/>
      <c r="K154" s="150"/>
      <c r="L154" s="150"/>
      <c r="M154" s="155"/>
      <c r="N154" s="150"/>
      <c r="O154" s="134"/>
      <c r="P154" s="134"/>
      <c r="Q154" s="134"/>
    </row>
    <row r="155" spans="2:17" x14ac:dyDescent="0.2">
      <c r="B155" s="150"/>
      <c r="C155" s="116"/>
      <c r="D155" s="116"/>
      <c r="E155" s="150"/>
      <c r="F155" s="150"/>
      <c r="G155" s="155"/>
      <c r="H155" s="150"/>
      <c r="I155" s="116"/>
      <c r="J155" s="116"/>
      <c r="K155" s="150"/>
      <c r="L155" s="150"/>
      <c r="M155" s="155"/>
      <c r="N155" s="150"/>
      <c r="O155" s="134"/>
      <c r="P155" s="134"/>
      <c r="Q155" s="134"/>
    </row>
    <row r="156" spans="2:17" x14ac:dyDescent="0.2">
      <c r="B156" s="150"/>
      <c r="C156" s="116"/>
      <c r="D156" s="116"/>
      <c r="E156" s="150"/>
      <c r="F156" s="150"/>
      <c r="G156" s="155"/>
      <c r="H156" s="150"/>
      <c r="I156" s="116"/>
      <c r="J156" s="116"/>
      <c r="K156" s="150"/>
      <c r="L156" s="150"/>
      <c r="M156" s="155"/>
      <c r="N156" s="150"/>
      <c r="O156" s="134"/>
      <c r="P156" s="134"/>
      <c r="Q156" s="134"/>
    </row>
    <row r="157" spans="2:17" x14ac:dyDescent="0.2">
      <c r="B157" s="150"/>
      <c r="C157" s="116"/>
      <c r="D157" s="116"/>
      <c r="E157" s="150"/>
      <c r="F157" s="150"/>
      <c r="G157" s="155"/>
      <c r="H157" s="150"/>
      <c r="I157" s="116"/>
      <c r="J157" s="116"/>
      <c r="K157" s="150"/>
      <c r="L157" s="150"/>
      <c r="M157" s="155"/>
      <c r="N157" s="150"/>
      <c r="O157" s="134"/>
      <c r="P157" s="134"/>
      <c r="Q157" s="134"/>
    </row>
    <row r="158" spans="2:17" x14ac:dyDescent="0.2">
      <c r="B158" s="150"/>
      <c r="C158" s="116"/>
      <c r="D158" s="116"/>
      <c r="E158" s="150"/>
      <c r="F158" s="150"/>
      <c r="G158" s="155"/>
      <c r="H158" s="150"/>
      <c r="I158" s="116"/>
      <c r="J158" s="116"/>
      <c r="K158" s="150"/>
      <c r="L158" s="150"/>
      <c r="M158" s="155"/>
      <c r="N158" s="150"/>
      <c r="O158" s="134"/>
      <c r="P158" s="134"/>
      <c r="Q158" s="134"/>
    </row>
    <row r="159" spans="2:17" x14ac:dyDescent="0.2">
      <c r="B159" s="150"/>
      <c r="C159" s="116"/>
      <c r="D159" s="116"/>
      <c r="E159" s="150"/>
      <c r="F159" s="150"/>
      <c r="G159" s="155"/>
      <c r="H159" s="150"/>
      <c r="I159" s="116"/>
      <c r="J159" s="116"/>
      <c r="K159" s="150"/>
      <c r="L159" s="150"/>
      <c r="M159" s="155"/>
      <c r="N159" s="150"/>
      <c r="O159" s="134"/>
      <c r="P159" s="134"/>
      <c r="Q159" s="134"/>
    </row>
    <row r="160" spans="2:17" x14ac:dyDescent="0.2">
      <c r="B160" s="150"/>
      <c r="C160" s="116"/>
      <c r="D160" s="116"/>
      <c r="E160" s="150"/>
      <c r="F160" s="150"/>
      <c r="G160" s="155"/>
      <c r="H160" s="150"/>
      <c r="I160" s="116"/>
      <c r="J160" s="116"/>
      <c r="K160" s="150"/>
      <c r="L160" s="150"/>
      <c r="M160" s="155"/>
      <c r="N160" s="150"/>
      <c r="O160" s="134"/>
      <c r="P160" s="134"/>
      <c r="Q160" s="134"/>
    </row>
    <row r="161" spans="2:17" x14ac:dyDescent="0.2">
      <c r="B161" s="150"/>
      <c r="C161" s="116"/>
      <c r="D161" s="116"/>
      <c r="E161" s="150"/>
      <c r="F161" s="150"/>
      <c r="G161" s="155"/>
      <c r="H161" s="150"/>
      <c r="I161" s="116"/>
      <c r="J161" s="116"/>
      <c r="K161" s="150"/>
      <c r="L161" s="150"/>
      <c r="M161" s="155"/>
      <c r="N161" s="150"/>
      <c r="O161" s="134"/>
      <c r="P161" s="134"/>
      <c r="Q161" s="134"/>
    </row>
    <row r="162" spans="2:17" x14ac:dyDescent="0.2">
      <c r="B162" s="150"/>
      <c r="C162" s="116"/>
      <c r="D162" s="116"/>
      <c r="E162" s="150"/>
      <c r="F162" s="150"/>
      <c r="G162" s="155"/>
      <c r="H162" s="150"/>
      <c r="I162" s="116"/>
      <c r="J162" s="116"/>
      <c r="K162" s="150"/>
      <c r="L162" s="150"/>
      <c r="M162" s="155"/>
      <c r="N162" s="150"/>
      <c r="O162" s="134"/>
      <c r="P162" s="134"/>
      <c r="Q162" s="134"/>
    </row>
    <row r="163" spans="2:17" x14ac:dyDescent="0.2">
      <c r="B163" s="150"/>
      <c r="C163" s="116"/>
      <c r="D163" s="116"/>
      <c r="E163" s="150"/>
      <c r="F163" s="150"/>
      <c r="G163" s="155"/>
      <c r="H163" s="150"/>
      <c r="I163" s="116"/>
      <c r="J163" s="116"/>
      <c r="K163" s="150"/>
      <c r="L163" s="150"/>
      <c r="M163" s="155"/>
      <c r="N163" s="150"/>
      <c r="O163" s="134"/>
      <c r="P163" s="134"/>
      <c r="Q163" s="134"/>
    </row>
    <row r="164" spans="2:17" x14ac:dyDescent="0.2">
      <c r="B164" s="150"/>
      <c r="C164" s="116"/>
      <c r="D164" s="116"/>
      <c r="E164" s="150"/>
      <c r="F164" s="150"/>
      <c r="G164" s="155"/>
      <c r="H164" s="150"/>
      <c r="I164" s="116"/>
      <c r="J164" s="116"/>
      <c r="K164" s="150"/>
      <c r="L164" s="150"/>
      <c r="M164" s="155"/>
      <c r="N164" s="150"/>
      <c r="O164" s="134"/>
      <c r="P164" s="134"/>
      <c r="Q164" s="134"/>
    </row>
    <row r="165" spans="2:17" x14ac:dyDescent="0.2">
      <c r="B165" s="150"/>
      <c r="C165" s="116"/>
      <c r="D165" s="116"/>
      <c r="E165" s="150"/>
      <c r="F165" s="150"/>
      <c r="G165" s="155"/>
      <c r="H165" s="150"/>
      <c r="I165" s="116"/>
      <c r="J165" s="116"/>
      <c r="K165" s="150"/>
      <c r="L165" s="150"/>
      <c r="M165" s="155"/>
      <c r="N165" s="150"/>
      <c r="O165" s="134"/>
      <c r="P165" s="134"/>
      <c r="Q165" s="134"/>
    </row>
    <row r="166" spans="2:17" x14ac:dyDescent="0.2">
      <c r="B166" s="150"/>
      <c r="C166" s="116"/>
      <c r="D166" s="116"/>
      <c r="E166" s="150"/>
      <c r="F166" s="150"/>
      <c r="G166" s="155"/>
      <c r="H166" s="150"/>
      <c r="I166" s="116"/>
      <c r="J166" s="116"/>
      <c r="K166" s="150"/>
      <c r="L166" s="150"/>
      <c r="M166" s="155"/>
      <c r="N166" s="150"/>
      <c r="O166" s="134"/>
      <c r="P166" s="134"/>
      <c r="Q166" s="134"/>
    </row>
    <row r="167" spans="2:17" x14ac:dyDescent="0.2">
      <c r="B167" s="150"/>
      <c r="C167" s="116"/>
      <c r="D167" s="116"/>
      <c r="E167" s="150"/>
      <c r="F167" s="150"/>
      <c r="G167" s="155"/>
      <c r="H167" s="150"/>
      <c r="I167" s="116"/>
      <c r="J167" s="116"/>
      <c r="K167" s="150"/>
      <c r="L167" s="150"/>
      <c r="M167" s="155"/>
      <c r="N167" s="150"/>
      <c r="O167" s="134"/>
      <c r="P167" s="134"/>
      <c r="Q167" s="134"/>
    </row>
    <row r="168" spans="2:17" x14ac:dyDescent="0.2">
      <c r="B168" s="150"/>
      <c r="C168" s="116"/>
      <c r="D168" s="116"/>
      <c r="E168" s="150"/>
      <c r="F168" s="150"/>
      <c r="G168" s="155"/>
      <c r="H168" s="150"/>
      <c r="I168" s="116"/>
      <c r="J168" s="116"/>
      <c r="K168" s="150"/>
      <c r="L168" s="150"/>
      <c r="M168" s="155"/>
      <c r="N168" s="150"/>
      <c r="O168" s="134"/>
      <c r="P168" s="134"/>
      <c r="Q168" s="134"/>
    </row>
    <row r="169" spans="2:17" x14ac:dyDescent="0.2">
      <c r="B169" s="150"/>
      <c r="C169" s="116"/>
      <c r="D169" s="116"/>
      <c r="E169" s="150"/>
      <c r="F169" s="150"/>
      <c r="G169" s="155"/>
      <c r="H169" s="150"/>
      <c r="I169" s="116"/>
      <c r="J169" s="116"/>
      <c r="K169" s="150"/>
      <c r="L169" s="150"/>
      <c r="M169" s="155"/>
      <c r="N169" s="150"/>
      <c r="O169" s="134"/>
      <c r="P169" s="134"/>
      <c r="Q169" s="134"/>
    </row>
    <row r="170" spans="2:17" x14ac:dyDescent="0.2">
      <c r="B170" s="150"/>
      <c r="C170" s="116"/>
      <c r="D170" s="116"/>
      <c r="E170" s="150"/>
      <c r="F170" s="150"/>
      <c r="G170" s="155"/>
      <c r="H170" s="150"/>
      <c r="I170" s="116"/>
      <c r="J170" s="116"/>
      <c r="K170" s="150"/>
      <c r="L170" s="150"/>
      <c r="M170" s="155"/>
      <c r="N170" s="150"/>
      <c r="O170" s="134"/>
      <c r="P170" s="134"/>
      <c r="Q170" s="134"/>
    </row>
    <row r="171" spans="2:17" x14ac:dyDescent="0.2">
      <c r="B171" s="150"/>
      <c r="C171" s="116"/>
      <c r="D171" s="116"/>
      <c r="E171" s="150"/>
      <c r="F171" s="150"/>
      <c r="G171" s="155"/>
      <c r="H171" s="150"/>
      <c r="I171" s="116"/>
      <c r="J171" s="116"/>
      <c r="K171" s="150"/>
      <c r="L171" s="150"/>
      <c r="M171" s="155"/>
      <c r="N171" s="150"/>
      <c r="O171" s="134"/>
      <c r="P171" s="134"/>
      <c r="Q171" s="134"/>
    </row>
    <row r="172" spans="2:17" x14ac:dyDescent="0.2">
      <c r="B172" s="150"/>
      <c r="C172" s="116"/>
      <c r="D172" s="116"/>
      <c r="E172" s="150"/>
      <c r="F172" s="150"/>
      <c r="G172" s="155"/>
      <c r="H172" s="150"/>
      <c r="I172" s="116"/>
      <c r="J172" s="116"/>
      <c r="K172" s="150"/>
      <c r="L172" s="150"/>
      <c r="M172" s="155"/>
      <c r="N172" s="150"/>
      <c r="O172" s="134"/>
      <c r="P172" s="134"/>
      <c r="Q172" s="134"/>
    </row>
    <row r="173" spans="2:17" x14ac:dyDescent="0.2">
      <c r="B173" s="150"/>
      <c r="C173" s="116"/>
      <c r="D173" s="116"/>
      <c r="E173" s="150"/>
      <c r="F173" s="150"/>
      <c r="G173" s="155"/>
      <c r="H173" s="150"/>
      <c r="I173" s="116"/>
      <c r="J173" s="116"/>
      <c r="K173" s="150"/>
      <c r="L173" s="150"/>
      <c r="M173" s="155"/>
      <c r="N173" s="150"/>
      <c r="O173" s="134"/>
      <c r="P173" s="134"/>
      <c r="Q173" s="134"/>
    </row>
    <row r="174" spans="2:17" x14ac:dyDescent="0.2">
      <c r="B174" s="150"/>
      <c r="C174" s="116"/>
      <c r="D174" s="116"/>
      <c r="E174" s="150"/>
      <c r="F174" s="150"/>
      <c r="G174" s="155"/>
      <c r="H174" s="150"/>
      <c r="I174" s="116"/>
      <c r="J174" s="116"/>
      <c r="K174" s="150"/>
      <c r="L174" s="150"/>
      <c r="M174" s="155"/>
      <c r="N174" s="150"/>
      <c r="O174" s="134"/>
      <c r="P174" s="134"/>
      <c r="Q174" s="134"/>
    </row>
    <row r="175" spans="2:17" x14ac:dyDescent="0.2">
      <c r="B175" s="150"/>
      <c r="C175" s="116"/>
      <c r="D175" s="116"/>
      <c r="E175" s="150"/>
      <c r="F175" s="150"/>
      <c r="G175" s="155"/>
      <c r="H175" s="150"/>
      <c r="I175" s="116"/>
      <c r="J175" s="116"/>
      <c r="K175" s="150"/>
      <c r="L175" s="150"/>
      <c r="M175" s="155"/>
      <c r="N175" s="150"/>
      <c r="O175" s="134"/>
      <c r="P175" s="134"/>
      <c r="Q175" s="134"/>
    </row>
    <row r="176" spans="2:17" x14ac:dyDescent="0.2">
      <c r="B176" s="150"/>
      <c r="C176" s="116"/>
      <c r="D176" s="116"/>
      <c r="E176" s="150"/>
      <c r="F176" s="150"/>
      <c r="G176" s="155"/>
      <c r="H176" s="150"/>
      <c r="I176" s="116"/>
      <c r="J176" s="116"/>
      <c r="K176" s="150"/>
      <c r="L176" s="150"/>
      <c r="M176" s="155"/>
      <c r="N176" s="150"/>
      <c r="O176" s="134"/>
      <c r="P176" s="134"/>
      <c r="Q176" s="134"/>
    </row>
    <row r="177" spans="2:17" x14ac:dyDescent="0.2">
      <c r="B177" s="150"/>
      <c r="C177" s="116"/>
      <c r="D177" s="116"/>
      <c r="E177" s="150"/>
      <c r="F177" s="150"/>
      <c r="G177" s="155"/>
      <c r="H177" s="150"/>
      <c r="I177" s="116"/>
      <c r="J177" s="116"/>
      <c r="K177" s="150"/>
      <c r="L177" s="150"/>
      <c r="M177" s="155"/>
      <c r="N177" s="150"/>
      <c r="O177" s="134"/>
      <c r="P177" s="134"/>
      <c r="Q177" s="134"/>
    </row>
    <row r="178" spans="2:17" x14ac:dyDescent="0.2">
      <c r="B178" s="150"/>
      <c r="C178" s="116"/>
      <c r="D178" s="116"/>
      <c r="E178" s="150"/>
      <c r="F178" s="150"/>
      <c r="G178" s="155"/>
      <c r="H178" s="150"/>
      <c r="I178" s="116"/>
      <c r="J178" s="116"/>
      <c r="K178" s="150"/>
      <c r="L178" s="150"/>
      <c r="M178" s="155"/>
      <c r="N178" s="150"/>
      <c r="O178" s="134"/>
      <c r="P178" s="134"/>
      <c r="Q178" s="134"/>
    </row>
    <row r="179" spans="2:17" x14ac:dyDescent="0.2">
      <c r="B179" s="150"/>
      <c r="C179" s="116"/>
      <c r="D179" s="116"/>
      <c r="E179" s="150"/>
      <c r="F179" s="150"/>
      <c r="G179" s="155"/>
      <c r="H179" s="150"/>
      <c r="I179" s="116"/>
      <c r="J179" s="116"/>
      <c r="K179" s="150"/>
      <c r="L179" s="150"/>
      <c r="M179" s="155"/>
      <c r="N179" s="150"/>
      <c r="O179" s="134"/>
      <c r="P179" s="134"/>
      <c r="Q179" s="134"/>
    </row>
    <row r="180" spans="2:17" x14ac:dyDescent="0.2">
      <c r="B180" s="150"/>
      <c r="C180" s="116"/>
      <c r="D180" s="116"/>
      <c r="E180" s="150"/>
      <c r="F180" s="150"/>
      <c r="G180" s="155"/>
      <c r="H180" s="150"/>
      <c r="I180" s="116"/>
      <c r="J180" s="116"/>
      <c r="K180" s="150"/>
      <c r="L180" s="150"/>
      <c r="M180" s="155"/>
      <c r="N180" s="150"/>
      <c r="O180" s="134"/>
      <c r="P180" s="134"/>
      <c r="Q180" s="134"/>
    </row>
    <row r="181" spans="2:17" x14ac:dyDescent="0.2">
      <c r="B181" s="150"/>
      <c r="C181" s="116"/>
      <c r="D181" s="116"/>
      <c r="E181" s="150"/>
      <c r="F181" s="150"/>
      <c r="G181" s="155"/>
      <c r="H181" s="150"/>
      <c r="I181" s="116"/>
      <c r="J181" s="116"/>
      <c r="K181" s="150"/>
      <c r="L181" s="150"/>
      <c r="M181" s="155"/>
      <c r="N181" s="150"/>
      <c r="O181" s="134"/>
      <c r="P181" s="134"/>
      <c r="Q181" s="134"/>
    </row>
    <row r="182" spans="2:17" x14ac:dyDescent="0.2">
      <c r="B182" s="150"/>
      <c r="C182" s="116"/>
      <c r="D182" s="116"/>
      <c r="E182" s="150"/>
      <c r="F182" s="150"/>
      <c r="G182" s="155"/>
      <c r="H182" s="150"/>
      <c r="I182" s="116"/>
      <c r="J182" s="116"/>
      <c r="K182" s="150"/>
      <c r="L182" s="150"/>
      <c r="M182" s="155"/>
      <c r="N182" s="150"/>
      <c r="O182" s="134"/>
      <c r="P182" s="134"/>
      <c r="Q182" s="134"/>
    </row>
    <row r="183" spans="2:17" x14ac:dyDescent="0.2">
      <c r="B183" s="150"/>
      <c r="C183" s="116"/>
      <c r="D183" s="116"/>
      <c r="E183" s="150"/>
      <c r="F183" s="150"/>
      <c r="G183" s="155"/>
      <c r="H183" s="150"/>
      <c r="I183" s="116"/>
      <c r="J183" s="116"/>
      <c r="K183" s="150"/>
      <c r="L183" s="150"/>
      <c r="M183" s="155"/>
      <c r="N183" s="150"/>
      <c r="O183" s="134"/>
      <c r="P183" s="134"/>
      <c r="Q183" s="134"/>
    </row>
    <row r="184" spans="2:17" x14ac:dyDescent="0.2">
      <c r="B184" s="150"/>
      <c r="C184" s="116"/>
      <c r="D184" s="116"/>
      <c r="E184" s="150"/>
      <c r="F184" s="150"/>
      <c r="G184" s="155"/>
      <c r="H184" s="150"/>
      <c r="I184" s="116"/>
      <c r="J184" s="116"/>
      <c r="K184" s="150"/>
      <c r="L184" s="150"/>
      <c r="M184" s="155"/>
      <c r="N184" s="150"/>
      <c r="O184" s="134"/>
      <c r="P184" s="134"/>
      <c r="Q184" s="134"/>
    </row>
    <row r="185" spans="2:17" x14ac:dyDescent="0.2">
      <c r="B185" s="150"/>
      <c r="C185" s="116"/>
      <c r="D185" s="116"/>
      <c r="E185" s="150"/>
      <c r="F185" s="150"/>
      <c r="G185" s="155"/>
      <c r="H185" s="150"/>
      <c r="I185" s="116"/>
      <c r="J185" s="116"/>
      <c r="K185" s="150"/>
      <c r="L185" s="150"/>
      <c r="M185" s="155"/>
      <c r="N185" s="150"/>
      <c r="O185" s="134"/>
      <c r="P185" s="134"/>
      <c r="Q185" s="134"/>
    </row>
    <row r="186" spans="2:17" x14ac:dyDescent="0.2">
      <c r="B186" s="150"/>
      <c r="C186" s="116"/>
      <c r="D186" s="116"/>
      <c r="E186" s="150"/>
      <c r="F186" s="150"/>
      <c r="G186" s="155"/>
      <c r="H186" s="150"/>
      <c r="I186" s="116"/>
      <c r="J186" s="116"/>
      <c r="K186" s="150"/>
      <c r="L186" s="150"/>
      <c r="M186" s="155"/>
      <c r="N186" s="150"/>
      <c r="O186" s="134"/>
      <c r="P186" s="134"/>
      <c r="Q186" s="134"/>
    </row>
    <row r="187" spans="2:17" x14ac:dyDescent="0.2">
      <c r="B187" s="150"/>
      <c r="C187" s="116"/>
      <c r="D187" s="116"/>
      <c r="E187" s="150"/>
      <c r="F187" s="150"/>
      <c r="G187" s="155"/>
      <c r="H187" s="150"/>
      <c r="I187" s="116"/>
      <c r="J187" s="116"/>
      <c r="K187" s="150"/>
      <c r="L187" s="150"/>
      <c r="M187" s="155"/>
      <c r="N187" s="150"/>
      <c r="O187" s="134"/>
      <c r="P187" s="134"/>
      <c r="Q187" s="134"/>
    </row>
    <row r="188" spans="2:17" x14ac:dyDescent="0.2">
      <c r="B188" s="150"/>
      <c r="C188" s="116"/>
      <c r="D188" s="116"/>
      <c r="E188" s="150"/>
      <c r="F188" s="150"/>
      <c r="G188" s="155"/>
      <c r="H188" s="150"/>
      <c r="I188" s="116"/>
      <c r="J188" s="116"/>
      <c r="K188" s="150"/>
      <c r="L188" s="150"/>
      <c r="M188" s="155"/>
      <c r="N188" s="150"/>
      <c r="O188" s="134"/>
      <c r="P188" s="134"/>
      <c r="Q188" s="134"/>
    </row>
    <row r="189" spans="2:17" x14ac:dyDescent="0.2">
      <c r="B189" s="150"/>
      <c r="C189" s="116"/>
      <c r="D189" s="116"/>
      <c r="E189" s="150"/>
      <c r="F189" s="150"/>
      <c r="G189" s="155"/>
      <c r="H189" s="150"/>
      <c r="I189" s="116"/>
      <c r="J189" s="116"/>
      <c r="K189" s="150"/>
      <c r="L189" s="150"/>
      <c r="M189" s="155"/>
      <c r="N189" s="150"/>
      <c r="O189" s="134"/>
      <c r="P189" s="134"/>
      <c r="Q189" s="134"/>
    </row>
    <row r="190" spans="2:17" x14ac:dyDescent="0.2">
      <c r="B190" s="150"/>
      <c r="C190" s="116"/>
      <c r="D190" s="116"/>
      <c r="E190" s="150"/>
      <c r="F190" s="150"/>
      <c r="G190" s="155"/>
      <c r="H190" s="150"/>
      <c r="I190" s="116"/>
      <c r="J190" s="116"/>
      <c r="K190" s="150"/>
      <c r="L190" s="150"/>
      <c r="M190" s="155"/>
      <c r="N190" s="150"/>
      <c r="O190" s="134"/>
      <c r="P190" s="134"/>
      <c r="Q190" s="134"/>
    </row>
    <row r="191" spans="2:17" x14ac:dyDescent="0.2">
      <c r="B191" s="150"/>
      <c r="C191" s="116"/>
      <c r="D191" s="116"/>
      <c r="E191" s="150"/>
      <c r="F191" s="150"/>
      <c r="G191" s="155"/>
      <c r="H191" s="150"/>
      <c r="I191" s="116"/>
      <c r="J191" s="116"/>
      <c r="K191" s="150"/>
      <c r="L191" s="150"/>
      <c r="M191" s="155"/>
      <c r="N191" s="150"/>
      <c r="O191" s="134"/>
      <c r="P191" s="134"/>
      <c r="Q191" s="134"/>
    </row>
    <row r="192" spans="2:17" x14ac:dyDescent="0.2">
      <c r="B192" s="150"/>
      <c r="C192" s="116"/>
      <c r="D192" s="116"/>
      <c r="E192" s="150"/>
      <c r="F192" s="150"/>
      <c r="G192" s="155"/>
      <c r="H192" s="150"/>
      <c r="I192" s="116"/>
      <c r="J192" s="116"/>
      <c r="K192" s="150"/>
      <c r="L192" s="150"/>
      <c r="M192" s="155"/>
      <c r="N192" s="150"/>
      <c r="O192" s="134"/>
      <c r="P192" s="134"/>
      <c r="Q192" s="134"/>
    </row>
    <row r="193" spans="2:17" x14ac:dyDescent="0.2">
      <c r="B193" s="150"/>
      <c r="C193" s="116"/>
      <c r="D193" s="116"/>
      <c r="E193" s="150"/>
      <c r="F193" s="150"/>
      <c r="G193" s="155"/>
      <c r="H193" s="150"/>
      <c r="I193" s="116"/>
      <c r="J193" s="116"/>
      <c r="K193" s="150"/>
      <c r="L193" s="150"/>
      <c r="M193" s="155"/>
      <c r="N193" s="150"/>
      <c r="O193" s="134"/>
      <c r="P193" s="134"/>
      <c r="Q193" s="134"/>
    </row>
    <row r="194" spans="2:17" x14ac:dyDescent="0.2">
      <c r="B194" s="150"/>
      <c r="C194" s="116"/>
      <c r="D194" s="116"/>
      <c r="E194" s="150"/>
      <c r="F194" s="150"/>
      <c r="G194" s="155"/>
      <c r="H194" s="150"/>
      <c r="I194" s="116"/>
      <c r="J194" s="116"/>
      <c r="K194" s="150"/>
      <c r="L194" s="150"/>
      <c r="M194" s="155"/>
      <c r="N194" s="150"/>
      <c r="O194" s="134"/>
      <c r="P194" s="134"/>
      <c r="Q194" s="134"/>
    </row>
    <row r="195" spans="2:17" x14ac:dyDescent="0.2">
      <c r="B195" s="150"/>
      <c r="C195" s="116"/>
      <c r="D195" s="116"/>
      <c r="E195" s="150"/>
      <c r="F195" s="150"/>
      <c r="G195" s="155"/>
      <c r="H195" s="150"/>
      <c r="I195" s="116"/>
      <c r="J195" s="116"/>
      <c r="K195" s="150"/>
      <c r="L195" s="150"/>
      <c r="M195" s="155"/>
      <c r="N195" s="150"/>
      <c r="O195" s="134"/>
      <c r="P195" s="134"/>
      <c r="Q195" s="134"/>
    </row>
    <row r="196" spans="2:17" x14ac:dyDescent="0.2">
      <c r="B196" s="150"/>
      <c r="C196" s="116"/>
      <c r="D196" s="116"/>
      <c r="E196" s="150"/>
      <c r="F196" s="150"/>
      <c r="G196" s="155"/>
      <c r="H196" s="150"/>
      <c r="I196" s="116"/>
      <c r="J196" s="116"/>
      <c r="K196" s="150"/>
      <c r="L196" s="150"/>
      <c r="M196" s="155"/>
      <c r="N196" s="150"/>
      <c r="O196" s="134"/>
      <c r="P196" s="134"/>
      <c r="Q196" s="134"/>
    </row>
    <row r="197" spans="2:17" x14ac:dyDescent="0.2">
      <c r="B197" s="150"/>
      <c r="C197" s="116"/>
      <c r="D197" s="116"/>
      <c r="E197" s="150"/>
      <c r="F197" s="150"/>
      <c r="G197" s="155"/>
      <c r="H197" s="150"/>
      <c r="I197" s="116"/>
      <c r="J197" s="116"/>
      <c r="K197" s="150"/>
      <c r="L197" s="150"/>
      <c r="M197" s="155"/>
      <c r="N197" s="150"/>
      <c r="O197" s="134"/>
      <c r="P197" s="134"/>
      <c r="Q197" s="134"/>
    </row>
    <row r="198" spans="2:17" x14ac:dyDescent="0.2">
      <c r="B198" s="150"/>
      <c r="C198" s="116"/>
      <c r="D198" s="116"/>
      <c r="E198" s="150"/>
      <c r="F198" s="150"/>
      <c r="G198" s="155"/>
      <c r="H198" s="150"/>
      <c r="I198" s="116"/>
      <c r="J198" s="116"/>
      <c r="K198" s="150"/>
      <c r="L198" s="150"/>
      <c r="M198" s="155"/>
      <c r="N198" s="150"/>
      <c r="O198" s="134"/>
      <c r="P198" s="134"/>
      <c r="Q198" s="134"/>
    </row>
    <row r="199" spans="2:17" x14ac:dyDescent="0.2">
      <c r="B199" s="150"/>
      <c r="C199" s="116"/>
      <c r="D199" s="116"/>
      <c r="E199" s="150"/>
      <c r="F199" s="150"/>
      <c r="G199" s="155"/>
      <c r="H199" s="150"/>
      <c r="I199" s="116"/>
      <c r="J199" s="116"/>
      <c r="K199" s="150"/>
      <c r="L199" s="150"/>
      <c r="M199" s="155"/>
      <c r="N199" s="150"/>
      <c r="O199" s="134"/>
      <c r="P199" s="134"/>
      <c r="Q199" s="134"/>
    </row>
    <row r="200" spans="2:17" x14ac:dyDescent="0.2">
      <c r="B200" s="150"/>
      <c r="C200" s="116"/>
      <c r="D200" s="116"/>
      <c r="E200" s="150"/>
      <c r="F200" s="150"/>
      <c r="G200" s="155"/>
      <c r="H200" s="150"/>
      <c r="I200" s="116"/>
      <c r="J200" s="116"/>
      <c r="K200" s="150"/>
      <c r="L200" s="150"/>
      <c r="M200" s="155"/>
      <c r="N200" s="150"/>
      <c r="O200" s="134"/>
      <c r="P200" s="134"/>
      <c r="Q200" s="134"/>
    </row>
    <row r="201" spans="2:17" x14ac:dyDescent="0.2">
      <c r="B201" s="150"/>
      <c r="C201" s="116"/>
      <c r="D201" s="116"/>
      <c r="E201" s="150"/>
      <c r="F201" s="150"/>
      <c r="G201" s="155"/>
      <c r="H201" s="150"/>
      <c r="I201" s="116"/>
      <c r="J201" s="116"/>
      <c r="K201" s="150"/>
      <c r="L201" s="150"/>
      <c r="M201" s="155"/>
      <c r="N201" s="150"/>
      <c r="O201" s="134"/>
      <c r="P201" s="134"/>
      <c r="Q201" s="134"/>
    </row>
    <row r="202" spans="2:17" x14ac:dyDescent="0.2">
      <c r="B202" s="150"/>
      <c r="C202" s="116"/>
      <c r="D202" s="116"/>
      <c r="E202" s="150"/>
      <c r="F202" s="150"/>
      <c r="G202" s="155"/>
      <c r="H202" s="150"/>
      <c r="I202" s="116"/>
      <c r="J202" s="116"/>
      <c r="K202" s="150"/>
      <c r="L202" s="150"/>
      <c r="M202" s="155"/>
      <c r="N202" s="150"/>
      <c r="O202" s="134"/>
      <c r="P202" s="134"/>
      <c r="Q202" s="134"/>
    </row>
    <row r="203" spans="2:17" x14ac:dyDescent="0.2">
      <c r="B203" s="150"/>
      <c r="C203" s="116"/>
      <c r="D203" s="116"/>
      <c r="E203" s="150"/>
      <c r="F203" s="150"/>
      <c r="G203" s="155"/>
      <c r="H203" s="150"/>
      <c r="I203" s="116"/>
      <c r="J203" s="116"/>
      <c r="K203" s="150"/>
      <c r="L203" s="150"/>
      <c r="M203" s="155"/>
      <c r="N203" s="150"/>
      <c r="O203" s="134"/>
      <c r="P203" s="134"/>
      <c r="Q203" s="134"/>
    </row>
    <row r="204" spans="2:17" x14ac:dyDescent="0.2">
      <c r="B204" s="150"/>
      <c r="C204" s="116"/>
      <c r="D204" s="116"/>
      <c r="E204" s="150"/>
      <c r="F204" s="150"/>
      <c r="G204" s="155"/>
      <c r="H204" s="150"/>
      <c r="I204" s="116"/>
      <c r="J204" s="116"/>
      <c r="K204" s="150"/>
      <c r="L204" s="150"/>
      <c r="M204" s="155"/>
      <c r="N204" s="150"/>
      <c r="O204" s="134"/>
      <c r="P204" s="134"/>
      <c r="Q204" s="134"/>
    </row>
    <row r="205" spans="2:17" x14ac:dyDescent="0.2">
      <c r="B205" s="150"/>
      <c r="C205" s="116"/>
      <c r="D205" s="116"/>
      <c r="E205" s="150"/>
      <c r="F205" s="150"/>
      <c r="G205" s="155"/>
      <c r="H205" s="150"/>
      <c r="I205" s="116"/>
      <c r="J205" s="116"/>
      <c r="K205" s="150"/>
      <c r="L205" s="150"/>
      <c r="M205" s="155"/>
      <c r="N205" s="150"/>
      <c r="O205" s="134"/>
      <c r="P205" s="134"/>
      <c r="Q205" s="134"/>
    </row>
    <row r="206" spans="2:17" x14ac:dyDescent="0.2">
      <c r="B206" s="150"/>
      <c r="C206" s="116"/>
      <c r="D206" s="116"/>
      <c r="E206" s="150"/>
      <c r="F206" s="150"/>
      <c r="G206" s="155"/>
      <c r="H206" s="150"/>
      <c r="I206" s="116"/>
      <c r="J206" s="116"/>
      <c r="K206" s="150"/>
      <c r="L206" s="150"/>
      <c r="M206" s="155"/>
      <c r="N206" s="150"/>
      <c r="O206" s="134"/>
      <c r="P206" s="134"/>
      <c r="Q206" s="134"/>
    </row>
    <row r="207" spans="2:17" x14ac:dyDescent="0.2">
      <c r="B207" s="150"/>
      <c r="C207" s="116"/>
      <c r="D207" s="116"/>
      <c r="E207" s="150"/>
      <c r="F207" s="150"/>
      <c r="G207" s="155"/>
      <c r="H207" s="150"/>
      <c r="I207" s="116"/>
      <c r="J207" s="116"/>
      <c r="K207" s="150"/>
      <c r="L207" s="150"/>
      <c r="M207" s="155"/>
      <c r="N207" s="150"/>
      <c r="O207" s="134"/>
      <c r="P207" s="134"/>
      <c r="Q207" s="134"/>
    </row>
    <row r="208" spans="2:17" x14ac:dyDescent="0.2">
      <c r="B208" s="150"/>
      <c r="C208" s="116"/>
      <c r="D208" s="116"/>
      <c r="E208" s="150"/>
      <c r="F208" s="150"/>
      <c r="G208" s="155"/>
      <c r="H208" s="150"/>
      <c r="I208" s="116"/>
      <c r="J208" s="116"/>
      <c r="K208" s="150"/>
      <c r="L208" s="150"/>
      <c r="M208" s="155"/>
      <c r="N208" s="150"/>
      <c r="O208" s="134"/>
      <c r="P208" s="134"/>
      <c r="Q208" s="134"/>
    </row>
    <row r="209" spans="2:17" x14ac:dyDescent="0.2">
      <c r="B209" s="150"/>
      <c r="C209" s="116"/>
      <c r="D209" s="116"/>
      <c r="E209" s="150"/>
      <c r="F209" s="150"/>
      <c r="G209" s="155"/>
      <c r="H209" s="150"/>
      <c r="I209" s="116"/>
      <c r="J209" s="116"/>
      <c r="K209" s="150"/>
      <c r="L209" s="150"/>
      <c r="M209" s="155"/>
      <c r="N209" s="150"/>
      <c r="O209" s="134"/>
      <c r="P209" s="134"/>
      <c r="Q209" s="134"/>
    </row>
    <row r="210" spans="2:17" x14ac:dyDescent="0.2">
      <c r="B210" s="150"/>
      <c r="C210" s="116"/>
      <c r="D210" s="116"/>
      <c r="E210" s="150"/>
      <c r="F210" s="150"/>
      <c r="G210" s="155"/>
      <c r="H210" s="150"/>
      <c r="I210" s="116"/>
      <c r="J210" s="116"/>
      <c r="K210" s="150"/>
      <c r="L210" s="150"/>
      <c r="M210" s="155"/>
      <c r="N210" s="150"/>
      <c r="O210" s="134"/>
      <c r="P210" s="134"/>
      <c r="Q210" s="134"/>
    </row>
    <row r="211" spans="2:17" x14ac:dyDescent="0.2">
      <c r="B211" s="150"/>
      <c r="C211" s="116"/>
      <c r="D211" s="116"/>
      <c r="E211" s="150"/>
      <c r="F211" s="150"/>
      <c r="G211" s="155"/>
      <c r="H211" s="150"/>
      <c r="I211" s="116"/>
      <c r="J211" s="116"/>
      <c r="K211" s="150"/>
      <c r="L211" s="150"/>
      <c r="M211" s="155"/>
      <c r="N211" s="150"/>
      <c r="O211" s="134"/>
      <c r="P211" s="134"/>
      <c r="Q211" s="134"/>
    </row>
    <row r="212" spans="2:17" x14ac:dyDescent="0.2">
      <c r="B212" s="150"/>
      <c r="C212" s="116"/>
      <c r="D212" s="116"/>
      <c r="E212" s="150"/>
      <c r="F212" s="150"/>
      <c r="G212" s="155"/>
      <c r="H212" s="150"/>
      <c r="I212" s="116"/>
      <c r="J212" s="116"/>
      <c r="K212" s="150"/>
      <c r="L212" s="150"/>
      <c r="M212" s="155"/>
      <c r="N212" s="150"/>
      <c r="O212" s="134"/>
      <c r="P212" s="134"/>
      <c r="Q212" s="134"/>
    </row>
    <row r="213" spans="2:17" x14ac:dyDescent="0.2">
      <c r="B213" s="150"/>
      <c r="C213" s="116"/>
      <c r="D213" s="116"/>
      <c r="E213" s="150"/>
      <c r="F213" s="150"/>
      <c r="G213" s="155"/>
      <c r="H213" s="150"/>
      <c r="I213" s="116"/>
      <c r="J213" s="116"/>
      <c r="K213" s="150"/>
      <c r="L213" s="150"/>
      <c r="M213" s="155"/>
      <c r="N213" s="150"/>
      <c r="O213" s="134"/>
      <c r="P213" s="134"/>
      <c r="Q213" s="134"/>
    </row>
    <row r="214" spans="2:17" x14ac:dyDescent="0.2">
      <c r="B214" s="150"/>
      <c r="C214" s="116"/>
      <c r="D214" s="116"/>
      <c r="E214" s="150"/>
      <c r="F214" s="150"/>
      <c r="G214" s="155"/>
      <c r="H214" s="150"/>
      <c r="I214" s="116"/>
      <c r="J214" s="116"/>
      <c r="K214" s="150"/>
      <c r="L214" s="150"/>
      <c r="M214" s="155"/>
      <c r="N214" s="150"/>
      <c r="O214" s="134"/>
      <c r="P214" s="134"/>
      <c r="Q214" s="134"/>
    </row>
    <row r="215" spans="2:17" x14ac:dyDescent="0.2">
      <c r="B215" s="150"/>
      <c r="C215" s="116"/>
      <c r="D215" s="116"/>
      <c r="E215" s="150"/>
      <c r="F215" s="150"/>
      <c r="G215" s="155"/>
      <c r="H215" s="150"/>
      <c r="I215" s="116"/>
      <c r="J215" s="116"/>
      <c r="K215" s="150"/>
      <c r="L215" s="150"/>
      <c r="M215" s="155"/>
      <c r="N215" s="150"/>
      <c r="O215" s="134"/>
      <c r="P215" s="134"/>
      <c r="Q215" s="134"/>
    </row>
    <row r="216" spans="2:17" x14ac:dyDescent="0.2">
      <c r="B216" s="150"/>
      <c r="C216" s="116"/>
      <c r="D216" s="116"/>
      <c r="E216" s="150"/>
      <c r="F216" s="150"/>
      <c r="G216" s="155"/>
      <c r="H216" s="150"/>
      <c r="I216" s="116"/>
      <c r="J216" s="116"/>
      <c r="K216" s="150"/>
      <c r="L216" s="150"/>
      <c r="M216" s="155"/>
      <c r="N216" s="150"/>
      <c r="O216" s="134"/>
      <c r="P216" s="134"/>
      <c r="Q216" s="134"/>
    </row>
    <row r="217" spans="2:17" x14ac:dyDescent="0.2">
      <c r="B217" s="150"/>
      <c r="C217" s="116"/>
      <c r="D217" s="116"/>
      <c r="E217" s="150"/>
      <c r="F217" s="150"/>
      <c r="G217" s="155"/>
      <c r="H217" s="150"/>
      <c r="I217" s="116"/>
      <c r="J217" s="116"/>
      <c r="K217" s="150"/>
      <c r="L217" s="150"/>
      <c r="M217" s="155"/>
      <c r="N217" s="150"/>
      <c r="O217" s="134"/>
      <c r="P217" s="134"/>
      <c r="Q217" s="134"/>
    </row>
    <row r="218" spans="2:17" x14ac:dyDescent="0.2">
      <c r="B218" s="150"/>
      <c r="C218" s="116"/>
      <c r="D218" s="116"/>
      <c r="E218" s="150"/>
      <c r="F218" s="150"/>
      <c r="G218" s="155"/>
      <c r="H218" s="150"/>
      <c r="I218" s="116"/>
      <c r="J218" s="116"/>
      <c r="K218" s="150"/>
      <c r="L218" s="150"/>
      <c r="M218" s="155"/>
      <c r="N218" s="150"/>
      <c r="O218" s="134"/>
      <c r="P218" s="134"/>
      <c r="Q218" s="134"/>
    </row>
    <row r="219" spans="2:17" x14ac:dyDescent="0.2">
      <c r="B219" s="150"/>
      <c r="C219" s="116"/>
      <c r="D219" s="116"/>
      <c r="E219" s="150"/>
      <c r="F219" s="150"/>
      <c r="G219" s="155"/>
      <c r="H219" s="150"/>
      <c r="I219" s="116"/>
      <c r="J219" s="116"/>
      <c r="K219" s="150"/>
      <c r="L219" s="150"/>
      <c r="M219" s="155"/>
      <c r="N219" s="150"/>
      <c r="O219" s="134"/>
      <c r="P219" s="134"/>
      <c r="Q219" s="134"/>
    </row>
    <row r="220" spans="2:17" x14ac:dyDescent="0.2">
      <c r="B220" s="150"/>
      <c r="C220" s="116"/>
      <c r="D220" s="116"/>
      <c r="E220" s="150"/>
      <c r="F220" s="150"/>
      <c r="G220" s="155"/>
      <c r="H220" s="150"/>
      <c r="I220" s="116"/>
      <c r="J220" s="116"/>
      <c r="K220" s="150"/>
      <c r="L220" s="150"/>
      <c r="M220" s="155"/>
      <c r="N220" s="150"/>
      <c r="O220" s="134"/>
      <c r="P220" s="134"/>
      <c r="Q220" s="134"/>
    </row>
    <row r="221" spans="2:17" x14ac:dyDescent="0.2">
      <c r="B221" s="150"/>
      <c r="C221" s="116"/>
      <c r="D221" s="116"/>
      <c r="E221" s="150"/>
      <c r="F221" s="150"/>
      <c r="G221" s="155"/>
      <c r="H221" s="150"/>
      <c r="I221" s="116"/>
      <c r="J221" s="116"/>
      <c r="K221" s="150"/>
      <c r="L221" s="150"/>
      <c r="M221" s="155"/>
      <c r="N221" s="150"/>
      <c r="O221" s="134"/>
      <c r="P221" s="134"/>
      <c r="Q221" s="134"/>
    </row>
    <row r="222" spans="2:17" x14ac:dyDescent="0.2">
      <c r="B222" s="150"/>
      <c r="C222" s="116"/>
      <c r="D222" s="116"/>
      <c r="E222" s="150"/>
      <c r="F222" s="150"/>
      <c r="G222" s="155"/>
      <c r="H222" s="150"/>
      <c r="I222" s="116"/>
      <c r="J222" s="116"/>
      <c r="K222" s="150"/>
      <c r="L222" s="150"/>
      <c r="M222" s="155"/>
      <c r="N222" s="150"/>
      <c r="O222" s="134"/>
      <c r="P222" s="134"/>
      <c r="Q222" s="134"/>
    </row>
    <row r="223" spans="2:17" x14ac:dyDescent="0.2">
      <c r="B223" s="150"/>
      <c r="C223" s="116"/>
      <c r="D223" s="116"/>
      <c r="E223" s="150"/>
      <c r="F223" s="150"/>
      <c r="G223" s="155"/>
      <c r="H223" s="150"/>
      <c r="I223" s="116"/>
      <c r="J223" s="116"/>
      <c r="K223" s="150"/>
      <c r="L223" s="150"/>
      <c r="M223" s="155"/>
      <c r="N223" s="150"/>
      <c r="O223" s="134"/>
      <c r="P223" s="134"/>
      <c r="Q223" s="134"/>
    </row>
    <row r="224" spans="2:17" x14ac:dyDescent="0.2">
      <c r="B224" s="150"/>
      <c r="C224" s="116"/>
      <c r="D224" s="116"/>
      <c r="E224" s="150"/>
      <c r="F224" s="150"/>
      <c r="G224" s="155"/>
      <c r="H224" s="150"/>
      <c r="I224" s="116"/>
      <c r="J224" s="116"/>
      <c r="K224" s="150"/>
      <c r="L224" s="150"/>
      <c r="M224" s="155"/>
      <c r="N224" s="150"/>
      <c r="O224" s="134"/>
      <c r="P224" s="134"/>
      <c r="Q224" s="134"/>
    </row>
    <row r="225" spans="2:17" x14ac:dyDescent="0.2">
      <c r="B225" s="150"/>
      <c r="C225" s="116"/>
      <c r="D225" s="116"/>
      <c r="E225" s="150"/>
      <c r="F225" s="150"/>
      <c r="G225" s="155"/>
      <c r="H225" s="150"/>
      <c r="I225" s="116"/>
      <c r="J225" s="116"/>
      <c r="K225" s="150"/>
      <c r="L225" s="150"/>
      <c r="M225" s="155"/>
      <c r="N225" s="150"/>
      <c r="O225" s="134"/>
      <c r="P225" s="134"/>
      <c r="Q225" s="134"/>
    </row>
    <row r="226" spans="2:17" x14ac:dyDescent="0.2">
      <c r="B226" s="150"/>
      <c r="C226" s="116"/>
      <c r="D226" s="116"/>
      <c r="E226" s="150"/>
      <c r="F226" s="150"/>
      <c r="G226" s="155"/>
      <c r="H226" s="150"/>
      <c r="I226" s="116"/>
      <c r="J226" s="116"/>
      <c r="K226" s="150"/>
      <c r="L226" s="150"/>
      <c r="M226" s="155"/>
      <c r="N226" s="150"/>
      <c r="O226" s="134"/>
      <c r="P226" s="134"/>
      <c r="Q226" s="134"/>
    </row>
    <row r="227" spans="2:17" x14ac:dyDescent="0.2">
      <c r="B227" s="150"/>
      <c r="C227" s="116"/>
      <c r="D227" s="116"/>
      <c r="E227" s="150"/>
      <c r="F227" s="150"/>
      <c r="G227" s="155"/>
      <c r="H227" s="150"/>
      <c r="I227" s="116"/>
      <c r="J227" s="116"/>
      <c r="K227" s="150"/>
      <c r="L227" s="150"/>
      <c r="M227" s="155"/>
      <c r="N227" s="150"/>
      <c r="O227" s="134"/>
      <c r="P227" s="134"/>
      <c r="Q227" s="134"/>
    </row>
    <row r="228" spans="2:17" x14ac:dyDescent="0.2">
      <c r="B228" s="150"/>
      <c r="C228" s="116"/>
      <c r="D228" s="116"/>
      <c r="E228" s="150"/>
      <c r="F228" s="150"/>
      <c r="G228" s="155"/>
      <c r="H228" s="150"/>
      <c r="I228" s="116"/>
      <c r="J228" s="116"/>
      <c r="K228" s="150"/>
      <c r="L228" s="150"/>
      <c r="M228" s="155"/>
      <c r="N228" s="150"/>
      <c r="O228" s="134"/>
      <c r="P228" s="134"/>
      <c r="Q228" s="134"/>
    </row>
    <row r="229" spans="2:17" x14ac:dyDescent="0.2">
      <c r="B229" s="150"/>
      <c r="C229" s="116"/>
      <c r="D229" s="116"/>
      <c r="E229" s="150"/>
      <c r="F229" s="150"/>
      <c r="G229" s="155"/>
      <c r="H229" s="150"/>
      <c r="I229" s="116"/>
      <c r="J229" s="116"/>
      <c r="K229" s="150"/>
      <c r="L229" s="150"/>
      <c r="M229" s="155"/>
      <c r="N229" s="150"/>
      <c r="O229" s="134"/>
      <c r="P229" s="134"/>
      <c r="Q229" s="134"/>
    </row>
    <row r="230" spans="2:17" x14ac:dyDescent="0.2">
      <c r="B230" s="150"/>
      <c r="C230" s="116"/>
      <c r="D230" s="116"/>
      <c r="E230" s="150"/>
      <c r="F230" s="150"/>
      <c r="G230" s="155"/>
      <c r="H230" s="150"/>
      <c r="I230" s="116"/>
      <c r="J230" s="116"/>
      <c r="K230" s="150"/>
      <c r="L230" s="150"/>
      <c r="M230" s="155"/>
      <c r="N230" s="150"/>
      <c r="O230" s="134"/>
      <c r="P230" s="134"/>
      <c r="Q230" s="134"/>
    </row>
    <row r="231" spans="2:17" x14ac:dyDescent="0.2">
      <c r="B231" s="150"/>
      <c r="C231" s="116"/>
      <c r="D231" s="116"/>
      <c r="E231" s="150"/>
      <c r="F231" s="150"/>
      <c r="G231" s="155"/>
      <c r="H231" s="150"/>
      <c r="I231" s="116"/>
      <c r="J231" s="116"/>
      <c r="K231" s="150"/>
      <c r="L231" s="150"/>
      <c r="M231" s="155"/>
      <c r="N231" s="150"/>
      <c r="O231" s="134"/>
      <c r="P231" s="134"/>
      <c r="Q231" s="134"/>
    </row>
    <row r="232" spans="2:17" x14ac:dyDescent="0.2">
      <c r="B232" s="150"/>
      <c r="C232" s="116"/>
      <c r="D232" s="116"/>
      <c r="E232" s="150"/>
      <c r="F232" s="150"/>
      <c r="G232" s="155"/>
      <c r="H232" s="150"/>
      <c r="I232" s="116"/>
      <c r="J232" s="116"/>
      <c r="K232" s="150"/>
      <c r="L232" s="150"/>
      <c r="M232" s="155"/>
      <c r="N232" s="150"/>
      <c r="O232" s="134"/>
      <c r="P232" s="134"/>
      <c r="Q232" s="134"/>
    </row>
    <row r="233" spans="2:17" x14ac:dyDescent="0.2">
      <c r="B233" s="150"/>
      <c r="C233" s="116"/>
      <c r="D233" s="116"/>
      <c r="E233" s="150"/>
      <c r="F233" s="150"/>
      <c r="G233" s="155"/>
      <c r="H233" s="150"/>
      <c r="I233" s="116"/>
      <c r="J233" s="116"/>
      <c r="K233" s="150"/>
      <c r="L233" s="150"/>
      <c r="M233" s="155"/>
      <c r="N233" s="150"/>
      <c r="O233" s="134"/>
      <c r="P233" s="134"/>
      <c r="Q233" s="134"/>
    </row>
    <row r="234" spans="2:17" x14ac:dyDescent="0.2">
      <c r="B234" s="150"/>
      <c r="C234" s="116"/>
      <c r="D234" s="116"/>
      <c r="E234" s="150"/>
      <c r="F234" s="150"/>
      <c r="G234" s="155"/>
      <c r="H234" s="150"/>
      <c r="I234" s="116"/>
      <c r="J234" s="116"/>
      <c r="K234" s="150"/>
      <c r="L234" s="150"/>
      <c r="M234" s="155"/>
      <c r="N234" s="150"/>
      <c r="O234" s="134"/>
      <c r="P234" s="134"/>
      <c r="Q234" s="134"/>
    </row>
    <row r="235" spans="2:17" x14ac:dyDescent="0.2">
      <c r="B235" s="150"/>
      <c r="C235" s="116"/>
      <c r="D235" s="116"/>
      <c r="E235" s="150"/>
      <c r="F235" s="150"/>
      <c r="G235" s="155"/>
      <c r="H235" s="150"/>
      <c r="I235" s="116"/>
      <c r="J235" s="116"/>
      <c r="K235" s="150"/>
      <c r="L235" s="150"/>
      <c r="M235" s="155"/>
      <c r="N235" s="150"/>
      <c r="O235" s="134"/>
      <c r="P235" s="134"/>
      <c r="Q235" s="134"/>
    </row>
    <row r="236" spans="2:17" x14ac:dyDescent="0.2">
      <c r="B236" s="150"/>
      <c r="C236" s="116"/>
      <c r="D236" s="116"/>
      <c r="E236" s="150"/>
      <c r="F236" s="150"/>
      <c r="G236" s="155"/>
      <c r="H236" s="150"/>
      <c r="I236" s="116"/>
      <c r="J236" s="116"/>
      <c r="K236" s="150"/>
      <c r="L236" s="150"/>
      <c r="M236" s="155"/>
      <c r="N236" s="150"/>
      <c r="O236" s="134"/>
      <c r="P236" s="134"/>
      <c r="Q236" s="134"/>
    </row>
    <row r="237" spans="2:17" x14ac:dyDescent="0.2">
      <c r="B237" s="150"/>
      <c r="C237" s="116"/>
      <c r="D237" s="116"/>
      <c r="E237" s="150"/>
      <c r="F237" s="150"/>
      <c r="G237" s="155"/>
      <c r="H237" s="150"/>
      <c r="I237" s="116"/>
      <c r="J237" s="116"/>
      <c r="K237" s="150"/>
      <c r="L237" s="150"/>
      <c r="M237" s="155"/>
      <c r="N237" s="150"/>
      <c r="O237" s="134"/>
      <c r="P237" s="134"/>
      <c r="Q237" s="134"/>
    </row>
    <row r="238" spans="2:17" x14ac:dyDescent="0.2">
      <c r="B238" s="150"/>
      <c r="C238" s="116"/>
      <c r="D238" s="116"/>
      <c r="E238" s="150"/>
      <c r="F238" s="150"/>
      <c r="G238" s="155"/>
      <c r="H238" s="150"/>
      <c r="I238" s="116"/>
      <c r="J238" s="116"/>
      <c r="K238" s="150"/>
      <c r="L238" s="150"/>
      <c r="M238" s="155"/>
      <c r="N238" s="150"/>
      <c r="O238" s="134"/>
      <c r="P238" s="134"/>
      <c r="Q238" s="134"/>
    </row>
    <row r="239" spans="2:17" x14ac:dyDescent="0.2">
      <c r="B239" s="150"/>
      <c r="C239" s="116"/>
      <c r="D239" s="116"/>
      <c r="E239" s="150"/>
      <c r="F239" s="150"/>
      <c r="G239" s="155"/>
      <c r="H239" s="150"/>
      <c r="I239" s="116"/>
      <c r="J239" s="116"/>
      <c r="K239" s="150"/>
      <c r="L239" s="150"/>
      <c r="M239" s="155"/>
      <c r="N239" s="150"/>
      <c r="O239" s="134"/>
      <c r="P239" s="134"/>
      <c r="Q239" s="134"/>
    </row>
    <row r="240" spans="2:17" x14ac:dyDescent="0.2">
      <c r="B240" s="150"/>
      <c r="C240" s="116"/>
      <c r="D240" s="116"/>
      <c r="E240" s="150"/>
      <c r="F240" s="150"/>
      <c r="G240" s="155"/>
      <c r="H240" s="150"/>
      <c r="I240" s="116"/>
      <c r="J240" s="116"/>
      <c r="K240" s="150"/>
      <c r="L240" s="150"/>
      <c r="M240" s="155"/>
      <c r="N240" s="150"/>
      <c r="O240" s="134"/>
      <c r="P240" s="134"/>
      <c r="Q240" s="134"/>
    </row>
    <row r="241" spans="2:17" x14ac:dyDescent="0.2">
      <c r="B241" s="150"/>
      <c r="C241" s="116"/>
      <c r="D241" s="116"/>
      <c r="E241" s="150"/>
      <c r="F241" s="150"/>
      <c r="G241" s="155"/>
      <c r="H241" s="150"/>
      <c r="I241" s="116"/>
      <c r="J241" s="116"/>
      <c r="K241" s="150"/>
      <c r="L241" s="150"/>
      <c r="M241" s="155"/>
      <c r="N241" s="150"/>
      <c r="O241" s="134"/>
      <c r="P241" s="134"/>
      <c r="Q241" s="134"/>
    </row>
    <row r="242" spans="2:17" x14ac:dyDescent="0.2">
      <c r="B242" s="150"/>
      <c r="C242" s="116"/>
      <c r="D242" s="116"/>
      <c r="E242" s="150"/>
      <c r="F242" s="150"/>
      <c r="G242" s="155"/>
      <c r="H242" s="150"/>
      <c r="I242" s="116"/>
      <c r="J242" s="116"/>
      <c r="K242" s="150"/>
      <c r="L242" s="150"/>
      <c r="M242" s="155"/>
      <c r="N242" s="150"/>
      <c r="O242" s="134"/>
      <c r="P242" s="134"/>
      <c r="Q242" s="134"/>
    </row>
    <row r="243" spans="2:17" x14ac:dyDescent="0.2">
      <c r="B243" s="150"/>
      <c r="C243" s="116"/>
      <c r="D243" s="116"/>
      <c r="E243" s="150"/>
      <c r="F243" s="150"/>
      <c r="G243" s="155"/>
      <c r="H243" s="150"/>
      <c r="I243" s="116"/>
      <c r="J243" s="116"/>
      <c r="K243" s="150"/>
      <c r="L243" s="150"/>
      <c r="M243" s="155"/>
      <c r="N243" s="150"/>
      <c r="O243" s="134"/>
      <c r="P243" s="134"/>
      <c r="Q243" s="134"/>
    </row>
    <row r="244" spans="2:17" x14ac:dyDescent="0.2">
      <c r="B244" s="150"/>
      <c r="C244" s="116"/>
      <c r="D244" s="116"/>
      <c r="E244" s="150"/>
      <c r="F244" s="150"/>
      <c r="G244" s="155"/>
      <c r="H244" s="150"/>
      <c r="I244" s="116"/>
      <c r="J244" s="116"/>
      <c r="K244" s="150"/>
      <c r="L244" s="150"/>
      <c r="M244" s="155"/>
      <c r="N244" s="150"/>
      <c r="O244" s="134"/>
      <c r="P244" s="134"/>
      <c r="Q244" s="134"/>
    </row>
    <row r="245" spans="2:17" x14ac:dyDescent="0.2">
      <c r="B245" s="150"/>
      <c r="C245" s="116"/>
      <c r="D245" s="116"/>
      <c r="E245" s="150"/>
      <c r="F245" s="150"/>
      <c r="G245" s="155"/>
      <c r="H245" s="150"/>
      <c r="I245" s="116"/>
      <c r="J245" s="116"/>
      <c r="K245" s="150"/>
      <c r="L245" s="150"/>
      <c r="M245" s="155"/>
      <c r="N245" s="150"/>
      <c r="O245" s="134"/>
      <c r="P245" s="134"/>
      <c r="Q245" s="134"/>
    </row>
    <row r="246" spans="2:17" x14ac:dyDescent="0.2">
      <c r="B246" s="150"/>
      <c r="C246" s="116"/>
      <c r="D246" s="116"/>
      <c r="E246" s="150"/>
      <c r="F246" s="150"/>
      <c r="G246" s="155"/>
      <c r="H246" s="150"/>
      <c r="I246" s="116"/>
      <c r="J246" s="116"/>
      <c r="K246" s="150"/>
      <c r="L246" s="150"/>
      <c r="M246" s="155"/>
      <c r="N246" s="150"/>
      <c r="O246" s="134"/>
      <c r="P246" s="134"/>
      <c r="Q246" s="134"/>
    </row>
    <row r="247" spans="2:17" x14ac:dyDescent="0.2">
      <c r="B247" s="150"/>
      <c r="C247" s="116"/>
      <c r="D247" s="116"/>
      <c r="E247" s="150"/>
      <c r="F247" s="150"/>
      <c r="G247" s="155"/>
      <c r="H247" s="150"/>
      <c r="I247" s="116"/>
      <c r="J247" s="116"/>
      <c r="K247" s="150"/>
      <c r="L247" s="150"/>
      <c r="M247" s="155"/>
      <c r="N247" s="150"/>
      <c r="O247" s="134"/>
      <c r="P247" s="134"/>
      <c r="Q247" s="134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A2" sqref="A2:D2"/>
    </sheetView>
  </sheetViews>
  <sheetFormatPr defaultRowHeight="12.75" outlineLevelRow="2" x14ac:dyDescent="0.2"/>
  <cols>
    <col min="1" max="1" width="81.42578125" style="258" customWidth="1"/>
    <col min="2" max="2" width="14.28515625" style="162" customWidth="1"/>
    <col min="3" max="3" width="15.42578125" style="162" customWidth="1"/>
    <col min="4" max="4" width="10.28515625" style="167" customWidth="1"/>
    <col min="5" max="5" width="8.85546875" style="145" hidden="1" customWidth="1"/>
    <col min="6" max="16384" width="9.140625" style="145"/>
  </cols>
  <sheetData>
    <row r="2" spans="1:20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30.06.2019</v>
      </c>
      <c r="B2" s="3"/>
      <c r="C2" s="3"/>
      <c r="D2" s="3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1:20" ht="18.75" x14ac:dyDescent="0.3">
      <c r="A3" s="1" t="s">
        <v>168</v>
      </c>
      <c r="B3" s="1"/>
      <c r="C3" s="1"/>
      <c r="D3" s="1"/>
    </row>
    <row r="4" spans="1:20" x14ac:dyDescent="0.2">
      <c r="B4" s="150"/>
      <c r="C4" s="150"/>
      <c r="D4" s="155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</row>
    <row r="5" spans="1:20" s="178" customFormat="1" x14ac:dyDescent="0.2">
      <c r="B5" s="199"/>
      <c r="C5" s="199"/>
      <c r="D5" s="178" t="str">
        <f>VALVAL</f>
        <v>млрд. одиниць</v>
      </c>
    </row>
    <row r="6" spans="1:20" s="168" customFormat="1" x14ac:dyDescent="0.2">
      <c r="A6" s="105"/>
      <c r="B6" s="255" t="s">
        <v>170</v>
      </c>
      <c r="C6" s="255" t="s">
        <v>173</v>
      </c>
      <c r="D6" s="259" t="s">
        <v>192</v>
      </c>
      <c r="E6" s="11" t="s">
        <v>58</v>
      </c>
    </row>
    <row r="7" spans="1:20" s="52" customFormat="1" ht="15.75" x14ac:dyDescent="0.2">
      <c r="A7" s="133" t="s">
        <v>153</v>
      </c>
      <c r="B7" s="188">
        <f t="shared" ref="B7:C7" si="0">B$8+B$18</f>
        <v>80.347737992480006</v>
      </c>
      <c r="C7" s="188">
        <f t="shared" si="0"/>
        <v>2102.4096051445699</v>
      </c>
      <c r="D7" s="43">
        <v>0.99999899999999997</v>
      </c>
      <c r="E7" s="93" t="s">
        <v>92</v>
      </c>
    </row>
    <row r="8" spans="1:20" s="194" customFormat="1" ht="15" x14ac:dyDescent="0.2">
      <c r="A8" s="7" t="s">
        <v>70</v>
      </c>
      <c r="B8" s="95">
        <f t="shared" ref="B8:D8" si="1">B$9+B$12</f>
        <v>70.024855533360011</v>
      </c>
      <c r="C8" s="95">
        <f t="shared" si="1"/>
        <v>1832.29711937814</v>
      </c>
      <c r="D8" s="136">
        <f t="shared" si="1"/>
        <v>0.87152199999999991</v>
      </c>
      <c r="E8" s="44" t="s">
        <v>92</v>
      </c>
    </row>
    <row r="9" spans="1:20" s="83" customFormat="1" ht="15" outlineLevel="1" x14ac:dyDescent="0.2">
      <c r="A9" s="179" t="s">
        <v>50</v>
      </c>
      <c r="B9" s="74">
        <f t="shared" ref="B9:C9" si="2">SUM(B$10:B$11)</f>
        <v>29.901735166640002</v>
      </c>
      <c r="C9" s="74">
        <f t="shared" si="2"/>
        <v>782.42022483066</v>
      </c>
      <c r="D9" s="251">
        <v>0.37215399999999998</v>
      </c>
      <c r="E9" s="21" t="s">
        <v>166</v>
      </c>
    </row>
    <row r="10" spans="1:20" s="166" customFormat="1" ht="14.25" outlineLevel="2" x14ac:dyDescent="0.2">
      <c r="A10" s="37" t="s">
        <v>195</v>
      </c>
      <c r="B10" s="189">
        <v>29.817075783770001</v>
      </c>
      <c r="C10" s="189">
        <v>780.20499507861996</v>
      </c>
      <c r="D10" s="71">
        <v>0.37109999999999999</v>
      </c>
      <c r="E10" s="121" t="s">
        <v>12</v>
      </c>
    </row>
    <row r="11" spans="1:20" ht="14.25" outlineLevel="2" x14ac:dyDescent="0.2">
      <c r="A11" s="68" t="s">
        <v>116</v>
      </c>
      <c r="B11" s="240">
        <v>8.4659382869999994E-2</v>
      </c>
      <c r="C11" s="240">
        <v>2.2152297520399999</v>
      </c>
      <c r="D11" s="71">
        <v>1.054E-3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</row>
    <row r="12" spans="1:20" ht="15" outlineLevel="1" x14ac:dyDescent="0.25">
      <c r="A12" s="10" t="s">
        <v>65</v>
      </c>
      <c r="B12" s="87">
        <f t="shared" ref="B12:C12" si="3">SUM(B$13:B$17)</f>
        <v>40.123120366720002</v>
      </c>
      <c r="C12" s="87">
        <f t="shared" si="3"/>
        <v>1049.8768945474799</v>
      </c>
      <c r="D12" s="91">
        <v>0.49936799999999998</v>
      </c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</row>
    <row r="13" spans="1:20" ht="14.25" outlineLevel="2" x14ac:dyDescent="0.25">
      <c r="A13" s="64" t="s">
        <v>178</v>
      </c>
      <c r="B13" s="160">
        <v>12.614117660710001</v>
      </c>
      <c r="C13" s="160">
        <v>330.06582130268998</v>
      </c>
      <c r="D13" s="165">
        <v>0.15699399999999999</v>
      </c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</row>
    <row r="14" spans="1:20" ht="28.5" outlineLevel="2" x14ac:dyDescent="0.25">
      <c r="A14" s="64" t="s">
        <v>44</v>
      </c>
      <c r="B14" s="160">
        <v>1.76532382654</v>
      </c>
      <c r="C14" s="160">
        <v>46.192137599200002</v>
      </c>
      <c r="D14" s="165">
        <v>2.1971000000000001E-2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</row>
    <row r="15" spans="1:20" ht="28.5" outlineLevel="2" x14ac:dyDescent="0.25">
      <c r="A15" s="64" t="s">
        <v>216</v>
      </c>
      <c r="B15" s="160">
        <v>1.0830261272399999</v>
      </c>
      <c r="C15" s="160">
        <v>28.33887536132</v>
      </c>
      <c r="D15" s="165">
        <v>1.3479E-2</v>
      </c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</row>
    <row r="16" spans="1:20" ht="14.25" outlineLevel="2" x14ac:dyDescent="0.25">
      <c r="A16" s="64" t="s">
        <v>56</v>
      </c>
      <c r="B16" s="160">
        <v>22.953472991270001</v>
      </c>
      <c r="C16" s="160">
        <v>600.60934251626998</v>
      </c>
      <c r="D16" s="165">
        <v>0.28567700000000001</v>
      </c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</row>
    <row r="17" spans="1:18" ht="14.25" outlineLevel="2" x14ac:dyDescent="0.25">
      <c r="A17" s="64" t="s">
        <v>181</v>
      </c>
      <c r="B17" s="160">
        <v>1.7071797609599999</v>
      </c>
      <c r="C17" s="160">
        <v>44.670717768000003</v>
      </c>
      <c r="D17" s="165">
        <v>2.1246999999999999E-2</v>
      </c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</row>
    <row r="18" spans="1:18" ht="15" x14ac:dyDescent="0.25">
      <c r="A18" s="211" t="s">
        <v>14</v>
      </c>
      <c r="B18" s="261">
        <f t="shared" ref="B18:D18" si="4">B$19+B$23</f>
        <v>10.322882459119999</v>
      </c>
      <c r="C18" s="261">
        <f t="shared" si="4"/>
        <v>270.11248576643004</v>
      </c>
      <c r="D18" s="244">
        <f t="shared" si="4"/>
        <v>0.12847700000000001</v>
      </c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</row>
    <row r="19" spans="1:18" ht="15" outlineLevel="1" x14ac:dyDescent="0.25">
      <c r="A19" s="10" t="s">
        <v>50</v>
      </c>
      <c r="B19" s="87">
        <f t="shared" ref="B19:C19" si="5">SUM(B$20:B$22)</f>
        <v>0.40722816271000001</v>
      </c>
      <c r="C19" s="87">
        <f t="shared" si="5"/>
        <v>10.65568766628</v>
      </c>
      <c r="D19" s="91">
        <v>5.0679999999999996E-3</v>
      </c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</row>
    <row r="20" spans="1:18" ht="14.25" outlineLevel="2" x14ac:dyDescent="0.25">
      <c r="A20" s="64" t="s">
        <v>195</v>
      </c>
      <c r="B20" s="160">
        <v>0.22930230094000001</v>
      </c>
      <c r="C20" s="160">
        <v>6.0000115999999997</v>
      </c>
      <c r="D20" s="165">
        <v>2.8540000000000002E-3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</row>
    <row r="21" spans="1:18" ht="14.25" outlineLevel="2" x14ac:dyDescent="0.25">
      <c r="A21" s="64" t="s">
        <v>116</v>
      </c>
      <c r="B21" s="160">
        <v>0.17788937793000001</v>
      </c>
      <c r="C21" s="160">
        <v>4.6547214162800001</v>
      </c>
      <c r="D21" s="165">
        <v>2.2139999999999998E-3</v>
      </c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</row>
    <row r="22" spans="1:18" ht="14.25" outlineLevel="2" x14ac:dyDescent="0.25">
      <c r="A22" s="64" t="s">
        <v>137</v>
      </c>
      <c r="B22" s="160">
        <v>3.6483840000000001E-5</v>
      </c>
      <c r="C22" s="160">
        <v>9.5465000000000003E-4</v>
      </c>
      <c r="D22" s="165">
        <v>0</v>
      </c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</row>
    <row r="23" spans="1:18" ht="15" outlineLevel="1" x14ac:dyDescent="0.25">
      <c r="A23" s="10" t="s">
        <v>65</v>
      </c>
      <c r="B23" s="87">
        <f t="shared" ref="B23:C23" si="6">SUM(B$24:B$27)</f>
        <v>9.9156542964099987</v>
      </c>
      <c r="C23" s="87">
        <f t="shared" si="6"/>
        <v>259.45679810015002</v>
      </c>
      <c r="D23" s="91">
        <v>0.123409</v>
      </c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</row>
    <row r="24" spans="1:18" ht="14.25" outlineLevel="2" x14ac:dyDescent="0.25">
      <c r="A24" s="64" t="s">
        <v>178</v>
      </c>
      <c r="B24" s="160">
        <v>8.2635435798299994</v>
      </c>
      <c r="C24" s="160">
        <v>216.22703798361999</v>
      </c>
      <c r="D24" s="165">
        <v>0.10284699999999999</v>
      </c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</row>
    <row r="25" spans="1:18" ht="28.5" outlineLevel="2" x14ac:dyDescent="0.25">
      <c r="A25" s="64" t="s">
        <v>44</v>
      </c>
      <c r="B25" s="160">
        <v>2.4369463260000002E-2</v>
      </c>
      <c r="C25" s="160">
        <v>0.63766068480000004</v>
      </c>
      <c r="D25" s="165">
        <v>3.0299999999999999E-4</v>
      </c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</row>
    <row r="26" spans="1:18" ht="28.5" outlineLevel="2" x14ac:dyDescent="0.25">
      <c r="A26" s="64" t="s">
        <v>216</v>
      </c>
      <c r="B26" s="160">
        <v>1.5145176897299999</v>
      </c>
      <c r="C26" s="160">
        <v>39.629448415310002</v>
      </c>
      <c r="D26" s="165">
        <v>1.8849999999999999E-2</v>
      </c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</row>
    <row r="27" spans="1:18" ht="14.25" outlineLevel="2" x14ac:dyDescent="0.25">
      <c r="A27" s="64" t="s">
        <v>181</v>
      </c>
      <c r="B27" s="160">
        <v>0.11322356359000001</v>
      </c>
      <c r="C27" s="160">
        <v>2.9626510164200002</v>
      </c>
      <c r="D27" s="165">
        <v>1.4090000000000001E-3</v>
      </c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</row>
    <row r="28" spans="1:18" x14ac:dyDescent="0.2">
      <c r="B28" s="150"/>
      <c r="C28" s="150"/>
      <c r="D28" s="155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</row>
    <row r="29" spans="1:18" x14ac:dyDescent="0.2">
      <c r="B29" s="150"/>
      <c r="C29" s="150"/>
      <c r="D29" s="155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</row>
    <row r="30" spans="1:18" x14ac:dyDescent="0.2">
      <c r="B30" s="150"/>
      <c r="C30" s="150"/>
      <c r="D30" s="155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</row>
    <row r="31" spans="1:18" x14ac:dyDescent="0.2">
      <c r="B31" s="150"/>
      <c r="C31" s="150"/>
      <c r="D31" s="155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</row>
    <row r="32" spans="1:18" x14ac:dyDescent="0.2">
      <c r="B32" s="150"/>
      <c r="C32" s="150"/>
      <c r="D32" s="155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</row>
    <row r="33" spans="2:18" x14ac:dyDescent="0.2">
      <c r="B33" s="150"/>
      <c r="C33" s="150"/>
      <c r="D33" s="155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</row>
    <row r="34" spans="2:18" x14ac:dyDescent="0.2">
      <c r="B34" s="150"/>
      <c r="C34" s="150"/>
      <c r="D34" s="155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</row>
    <row r="35" spans="2:18" x14ac:dyDescent="0.2">
      <c r="B35" s="150"/>
      <c r="C35" s="150"/>
      <c r="D35" s="155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</row>
    <row r="36" spans="2:18" x14ac:dyDescent="0.2">
      <c r="B36" s="150"/>
      <c r="C36" s="150"/>
      <c r="D36" s="155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</row>
    <row r="37" spans="2:18" x14ac:dyDescent="0.2">
      <c r="B37" s="150"/>
      <c r="C37" s="150"/>
      <c r="D37" s="155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</row>
    <row r="38" spans="2:18" x14ac:dyDescent="0.2">
      <c r="B38" s="150"/>
      <c r="C38" s="150"/>
      <c r="D38" s="155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</row>
    <row r="39" spans="2:18" x14ac:dyDescent="0.2">
      <c r="B39" s="150"/>
      <c r="C39" s="150"/>
      <c r="D39" s="155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</row>
    <row r="40" spans="2:18" x14ac:dyDescent="0.2">
      <c r="B40" s="150"/>
      <c r="C40" s="150"/>
      <c r="D40" s="155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</row>
    <row r="41" spans="2:18" x14ac:dyDescent="0.2">
      <c r="B41" s="150"/>
      <c r="C41" s="150"/>
      <c r="D41" s="155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</row>
    <row r="42" spans="2:18" x14ac:dyDescent="0.2">
      <c r="B42" s="150"/>
      <c r="C42" s="150"/>
      <c r="D42" s="155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</row>
    <row r="43" spans="2:18" x14ac:dyDescent="0.2">
      <c r="B43" s="150"/>
      <c r="C43" s="150"/>
      <c r="D43" s="155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</row>
    <row r="44" spans="2:18" x14ac:dyDescent="0.2">
      <c r="B44" s="150"/>
      <c r="C44" s="150"/>
      <c r="D44" s="155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</row>
    <row r="45" spans="2:18" x14ac:dyDescent="0.2">
      <c r="B45" s="150"/>
      <c r="C45" s="150"/>
      <c r="D45" s="155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</row>
    <row r="46" spans="2:18" x14ac:dyDescent="0.2">
      <c r="B46" s="150"/>
      <c r="C46" s="150"/>
      <c r="D46" s="155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</row>
    <row r="47" spans="2:18" x14ac:dyDescent="0.2">
      <c r="B47" s="150"/>
      <c r="C47" s="150"/>
      <c r="D47" s="155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</row>
    <row r="48" spans="2:18" x14ac:dyDescent="0.2">
      <c r="B48" s="150"/>
      <c r="C48" s="150"/>
      <c r="D48" s="155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</row>
    <row r="49" spans="2:18" x14ac:dyDescent="0.2">
      <c r="B49" s="150"/>
      <c r="C49" s="150"/>
      <c r="D49" s="155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</row>
    <row r="50" spans="2:18" x14ac:dyDescent="0.2">
      <c r="B50" s="150"/>
      <c r="C50" s="150"/>
      <c r="D50" s="155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</row>
    <row r="51" spans="2:18" x14ac:dyDescent="0.2">
      <c r="B51" s="150"/>
      <c r="C51" s="150"/>
      <c r="D51" s="155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</row>
    <row r="52" spans="2:18" x14ac:dyDescent="0.2">
      <c r="B52" s="150"/>
      <c r="C52" s="150"/>
      <c r="D52" s="155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</row>
    <row r="53" spans="2:18" x14ac:dyDescent="0.2">
      <c r="B53" s="150"/>
      <c r="C53" s="150"/>
      <c r="D53" s="155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</row>
    <row r="54" spans="2:18" x14ac:dyDescent="0.2">
      <c r="B54" s="150"/>
      <c r="C54" s="150"/>
      <c r="D54" s="155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</row>
    <row r="55" spans="2:18" x14ac:dyDescent="0.2">
      <c r="B55" s="150"/>
      <c r="C55" s="150"/>
      <c r="D55" s="155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</row>
    <row r="56" spans="2:18" x14ac:dyDescent="0.2">
      <c r="B56" s="150"/>
      <c r="C56" s="150"/>
      <c r="D56" s="155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</row>
    <row r="57" spans="2:18" x14ac:dyDescent="0.2">
      <c r="B57" s="150"/>
      <c r="C57" s="150"/>
      <c r="D57" s="155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</row>
    <row r="58" spans="2:18" x14ac:dyDescent="0.2">
      <c r="B58" s="150"/>
      <c r="C58" s="150"/>
      <c r="D58" s="155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</row>
    <row r="59" spans="2:18" x14ac:dyDescent="0.2">
      <c r="B59" s="150"/>
      <c r="C59" s="150"/>
      <c r="D59" s="155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</row>
    <row r="60" spans="2:18" x14ac:dyDescent="0.2">
      <c r="B60" s="150"/>
      <c r="C60" s="150"/>
      <c r="D60" s="155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</row>
    <row r="61" spans="2:18" x14ac:dyDescent="0.2">
      <c r="B61" s="150"/>
      <c r="C61" s="150"/>
      <c r="D61" s="155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</row>
    <row r="62" spans="2:18" x14ac:dyDescent="0.2">
      <c r="B62" s="150"/>
      <c r="C62" s="150"/>
      <c r="D62" s="155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</row>
    <row r="63" spans="2:18" x14ac:dyDescent="0.2">
      <c r="B63" s="150"/>
      <c r="C63" s="150"/>
      <c r="D63" s="155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</row>
    <row r="64" spans="2:18" x14ac:dyDescent="0.2">
      <c r="B64" s="150"/>
      <c r="C64" s="150"/>
      <c r="D64" s="155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</row>
    <row r="65" spans="2:18" x14ac:dyDescent="0.2">
      <c r="B65" s="150"/>
      <c r="C65" s="150"/>
      <c r="D65" s="155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</row>
    <row r="66" spans="2:18" x14ac:dyDescent="0.2">
      <c r="B66" s="150"/>
      <c r="C66" s="150"/>
      <c r="D66" s="155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</row>
    <row r="67" spans="2:18" x14ac:dyDescent="0.2">
      <c r="B67" s="150"/>
      <c r="C67" s="150"/>
      <c r="D67" s="155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</row>
    <row r="68" spans="2:18" x14ac:dyDescent="0.2">
      <c r="B68" s="150"/>
      <c r="C68" s="150"/>
      <c r="D68" s="155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</row>
    <row r="69" spans="2:18" x14ac:dyDescent="0.2">
      <c r="B69" s="150"/>
      <c r="C69" s="150"/>
      <c r="D69" s="155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</row>
    <row r="70" spans="2:18" x14ac:dyDescent="0.2">
      <c r="B70" s="150"/>
      <c r="C70" s="150"/>
      <c r="D70" s="155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</row>
    <row r="71" spans="2:18" x14ac:dyDescent="0.2">
      <c r="B71" s="150"/>
      <c r="C71" s="150"/>
      <c r="D71" s="155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</row>
    <row r="72" spans="2:18" x14ac:dyDescent="0.2">
      <c r="B72" s="150"/>
      <c r="C72" s="150"/>
      <c r="D72" s="155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</row>
    <row r="73" spans="2:18" x14ac:dyDescent="0.2">
      <c r="B73" s="150"/>
      <c r="C73" s="150"/>
      <c r="D73" s="155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</row>
    <row r="74" spans="2:18" x14ac:dyDescent="0.2">
      <c r="B74" s="150"/>
      <c r="C74" s="150"/>
      <c r="D74" s="155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</row>
    <row r="75" spans="2:18" x14ac:dyDescent="0.2">
      <c r="B75" s="150"/>
      <c r="C75" s="150"/>
      <c r="D75" s="155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</row>
    <row r="76" spans="2:18" x14ac:dyDescent="0.2">
      <c r="B76" s="150"/>
      <c r="C76" s="150"/>
      <c r="D76" s="155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</row>
    <row r="77" spans="2:18" x14ac:dyDescent="0.2">
      <c r="B77" s="150"/>
      <c r="C77" s="150"/>
      <c r="D77" s="155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</row>
    <row r="78" spans="2:18" x14ac:dyDescent="0.2">
      <c r="B78" s="150"/>
      <c r="C78" s="150"/>
      <c r="D78" s="155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</row>
    <row r="79" spans="2:18" x14ac:dyDescent="0.2">
      <c r="B79" s="150"/>
      <c r="C79" s="150"/>
      <c r="D79" s="155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</row>
    <row r="80" spans="2:18" x14ac:dyDescent="0.2">
      <c r="B80" s="150"/>
      <c r="C80" s="150"/>
      <c r="D80" s="155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</row>
    <row r="81" spans="2:18" x14ac:dyDescent="0.2">
      <c r="B81" s="150"/>
      <c r="C81" s="150"/>
      <c r="D81" s="155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</row>
    <row r="82" spans="2:18" x14ac:dyDescent="0.2">
      <c r="B82" s="150"/>
      <c r="C82" s="150"/>
      <c r="D82" s="155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</row>
    <row r="83" spans="2:18" x14ac:dyDescent="0.2">
      <c r="B83" s="150"/>
      <c r="C83" s="150"/>
      <c r="D83" s="155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</row>
    <row r="84" spans="2:18" x14ac:dyDescent="0.2">
      <c r="B84" s="150"/>
      <c r="C84" s="150"/>
      <c r="D84" s="155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</row>
    <row r="85" spans="2:18" x14ac:dyDescent="0.2">
      <c r="B85" s="150"/>
      <c r="C85" s="150"/>
      <c r="D85" s="155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</row>
    <row r="86" spans="2:18" x14ac:dyDescent="0.2">
      <c r="B86" s="150"/>
      <c r="C86" s="150"/>
      <c r="D86" s="155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</row>
    <row r="87" spans="2:18" x14ac:dyDescent="0.2">
      <c r="B87" s="150"/>
      <c r="C87" s="150"/>
      <c r="D87" s="155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</row>
    <row r="88" spans="2:18" x14ac:dyDescent="0.2">
      <c r="B88" s="150"/>
      <c r="C88" s="150"/>
      <c r="D88" s="155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</row>
    <row r="89" spans="2:18" x14ac:dyDescent="0.2">
      <c r="B89" s="150"/>
      <c r="C89" s="150"/>
      <c r="D89" s="155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</row>
    <row r="90" spans="2:18" x14ac:dyDescent="0.2">
      <c r="B90" s="150"/>
      <c r="C90" s="150"/>
      <c r="D90" s="155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</row>
    <row r="91" spans="2:18" x14ac:dyDescent="0.2">
      <c r="B91" s="150"/>
      <c r="C91" s="150"/>
      <c r="D91" s="155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</row>
    <row r="92" spans="2:18" x14ac:dyDescent="0.2">
      <c r="B92" s="150"/>
      <c r="C92" s="150"/>
      <c r="D92" s="155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</row>
    <row r="93" spans="2:18" x14ac:dyDescent="0.2">
      <c r="B93" s="150"/>
      <c r="C93" s="150"/>
      <c r="D93" s="155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</row>
    <row r="94" spans="2:18" x14ac:dyDescent="0.2">
      <c r="B94" s="150"/>
      <c r="C94" s="150"/>
      <c r="D94" s="155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</row>
    <row r="95" spans="2:18" x14ac:dyDescent="0.2">
      <c r="B95" s="150"/>
      <c r="C95" s="150"/>
      <c r="D95" s="155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</row>
    <row r="96" spans="2:18" x14ac:dyDescent="0.2">
      <c r="B96" s="150"/>
      <c r="C96" s="150"/>
      <c r="D96" s="155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</row>
    <row r="97" spans="2:18" x14ac:dyDescent="0.2">
      <c r="B97" s="150"/>
      <c r="C97" s="150"/>
      <c r="D97" s="155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</row>
    <row r="98" spans="2:18" x14ac:dyDescent="0.2">
      <c r="B98" s="150"/>
      <c r="C98" s="150"/>
      <c r="D98" s="155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</row>
    <row r="99" spans="2:18" x14ac:dyDescent="0.2">
      <c r="B99" s="150"/>
      <c r="C99" s="150"/>
      <c r="D99" s="155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</row>
    <row r="100" spans="2:18" x14ac:dyDescent="0.2">
      <c r="B100" s="150"/>
      <c r="C100" s="150"/>
      <c r="D100" s="155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</row>
    <row r="101" spans="2:18" x14ac:dyDescent="0.2">
      <c r="B101" s="150"/>
      <c r="C101" s="150"/>
      <c r="D101" s="155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</row>
    <row r="102" spans="2:18" x14ac:dyDescent="0.2">
      <c r="B102" s="150"/>
      <c r="C102" s="150"/>
      <c r="D102" s="155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</row>
    <row r="103" spans="2:18" x14ac:dyDescent="0.2">
      <c r="B103" s="150"/>
      <c r="C103" s="150"/>
      <c r="D103" s="155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</row>
    <row r="104" spans="2:18" x14ac:dyDescent="0.2">
      <c r="B104" s="150"/>
      <c r="C104" s="150"/>
      <c r="D104" s="155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</row>
    <row r="105" spans="2:18" x14ac:dyDescent="0.2">
      <c r="B105" s="150"/>
      <c r="C105" s="150"/>
      <c r="D105" s="155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</row>
    <row r="106" spans="2:18" x14ac:dyDescent="0.2">
      <c r="B106" s="150"/>
      <c r="C106" s="150"/>
      <c r="D106" s="155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</row>
    <row r="107" spans="2:18" x14ac:dyDescent="0.2">
      <c r="B107" s="150"/>
      <c r="C107" s="150"/>
      <c r="D107" s="155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</row>
    <row r="108" spans="2:18" x14ac:dyDescent="0.2">
      <c r="B108" s="150"/>
      <c r="C108" s="150"/>
      <c r="D108" s="155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</row>
    <row r="109" spans="2:18" x14ac:dyDescent="0.2">
      <c r="B109" s="150"/>
      <c r="C109" s="150"/>
      <c r="D109" s="155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</row>
    <row r="110" spans="2:18" x14ac:dyDescent="0.2">
      <c r="B110" s="150"/>
      <c r="C110" s="150"/>
      <c r="D110" s="155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</row>
    <row r="111" spans="2:18" x14ac:dyDescent="0.2">
      <c r="B111" s="150"/>
      <c r="C111" s="150"/>
      <c r="D111" s="155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</row>
    <row r="112" spans="2:18" x14ac:dyDescent="0.2">
      <c r="B112" s="150"/>
      <c r="C112" s="150"/>
      <c r="D112" s="155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</row>
    <row r="113" spans="2:18" x14ac:dyDescent="0.2">
      <c r="B113" s="150"/>
      <c r="C113" s="150"/>
      <c r="D113" s="155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</row>
    <row r="114" spans="2:18" x14ac:dyDescent="0.2">
      <c r="B114" s="150"/>
      <c r="C114" s="150"/>
      <c r="D114" s="155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</row>
    <row r="115" spans="2:18" x14ac:dyDescent="0.2">
      <c r="B115" s="150"/>
      <c r="C115" s="150"/>
      <c r="D115" s="155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</row>
    <row r="116" spans="2:18" x14ac:dyDescent="0.2">
      <c r="B116" s="150"/>
      <c r="C116" s="150"/>
      <c r="D116" s="155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</row>
    <row r="117" spans="2:18" x14ac:dyDescent="0.2">
      <c r="B117" s="150"/>
      <c r="C117" s="150"/>
      <c r="D117" s="155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</row>
    <row r="118" spans="2:18" x14ac:dyDescent="0.2">
      <c r="B118" s="150"/>
      <c r="C118" s="150"/>
      <c r="D118" s="155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</row>
    <row r="119" spans="2:18" x14ac:dyDescent="0.2">
      <c r="B119" s="150"/>
      <c r="C119" s="150"/>
      <c r="D119" s="155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</row>
    <row r="120" spans="2:18" x14ac:dyDescent="0.2">
      <c r="B120" s="150"/>
      <c r="C120" s="150"/>
      <c r="D120" s="155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</row>
    <row r="121" spans="2:18" x14ac:dyDescent="0.2">
      <c r="B121" s="150"/>
      <c r="C121" s="150"/>
      <c r="D121" s="155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</row>
    <row r="122" spans="2:18" x14ac:dyDescent="0.2">
      <c r="B122" s="150"/>
      <c r="C122" s="150"/>
      <c r="D122" s="155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</row>
    <row r="123" spans="2:18" x14ac:dyDescent="0.2">
      <c r="B123" s="150"/>
      <c r="C123" s="150"/>
      <c r="D123" s="155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</row>
    <row r="124" spans="2:18" x14ac:dyDescent="0.2">
      <c r="B124" s="150"/>
      <c r="C124" s="150"/>
      <c r="D124" s="155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</row>
    <row r="125" spans="2:18" x14ac:dyDescent="0.2">
      <c r="B125" s="150"/>
      <c r="C125" s="150"/>
      <c r="D125" s="155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</row>
    <row r="126" spans="2:18" x14ac:dyDescent="0.2">
      <c r="B126" s="150"/>
      <c r="C126" s="150"/>
      <c r="D126" s="155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</row>
    <row r="127" spans="2:18" x14ac:dyDescent="0.2">
      <c r="B127" s="150"/>
      <c r="C127" s="150"/>
      <c r="D127" s="155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</row>
    <row r="128" spans="2:18" x14ac:dyDescent="0.2">
      <c r="B128" s="150"/>
      <c r="C128" s="150"/>
      <c r="D128" s="155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</row>
    <row r="129" spans="2:18" x14ac:dyDescent="0.2">
      <c r="B129" s="150"/>
      <c r="C129" s="150"/>
      <c r="D129" s="155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</row>
    <row r="130" spans="2:18" x14ac:dyDescent="0.2">
      <c r="B130" s="150"/>
      <c r="C130" s="150"/>
      <c r="D130" s="155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</row>
    <row r="131" spans="2:18" x14ac:dyDescent="0.2">
      <c r="B131" s="150"/>
      <c r="C131" s="150"/>
      <c r="D131" s="155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</row>
    <row r="132" spans="2:18" x14ac:dyDescent="0.2">
      <c r="B132" s="150"/>
      <c r="C132" s="150"/>
      <c r="D132" s="155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</row>
    <row r="133" spans="2:18" x14ac:dyDescent="0.2">
      <c r="B133" s="150"/>
      <c r="C133" s="150"/>
      <c r="D133" s="155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</row>
    <row r="134" spans="2:18" x14ac:dyDescent="0.2">
      <c r="B134" s="150"/>
      <c r="C134" s="150"/>
      <c r="D134" s="155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</row>
    <row r="135" spans="2:18" x14ac:dyDescent="0.2">
      <c r="B135" s="150"/>
      <c r="C135" s="150"/>
      <c r="D135" s="155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</row>
    <row r="136" spans="2:18" x14ac:dyDescent="0.2">
      <c r="B136" s="150"/>
      <c r="C136" s="150"/>
      <c r="D136" s="155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</row>
    <row r="137" spans="2:18" x14ac:dyDescent="0.2">
      <c r="B137" s="150"/>
      <c r="C137" s="150"/>
      <c r="D137" s="155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</row>
    <row r="138" spans="2:18" x14ac:dyDescent="0.2">
      <c r="B138" s="150"/>
      <c r="C138" s="150"/>
      <c r="D138" s="155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</row>
    <row r="139" spans="2:18" x14ac:dyDescent="0.2">
      <c r="B139" s="150"/>
      <c r="C139" s="150"/>
      <c r="D139" s="155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</row>
    <row r="140" spans="2:18" x14ac:dyDescent="0.2">
      <c r="B140" s="150"/>
      <c r="C140" s="150"/>
      <c r="D140" s="155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</row>
    <row r="141" spans="2:18" x14ac:dyDescent="0.2">
      <c r="B141" s="150"/>
      <c r="C141" s="150"/>
      <c r="D141" s="155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</row>
    <row r="142" spans="2:18" x14ac:dyDescent="0.2">
      <c r="B142" s="150"/>
      <c r="C142" s="150"/>
      <c r="D142" s="155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</row>
    <row r="143" spans="2:18" x14ac:dyDescent="0.2">
      <c r="B143" s="150"/>
      <c r="C143" s="150"/>
      <c r="D143" s="155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</row>
    <row r="144" spans="2:18" x14ac:dyDescent="0.2">
      <c r="B144" s="150"/>
      <c r="C144" s="150"/>
      <c r="D144" s="155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</row>
    <row r="145" spans="2:18" x14ac:dyDescent="0.2">
      <c r="B145" s="150"/>
      <c r="C145" s="150"/>
      <c r="D145" s="155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</row>
    <row r="146" spans="2:18" x14ac:dyDescent="0.2">
      <c r="B146" s="150"/>
      <c r="C146" s="150"/>
      <c r="D146" s="155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</row>
    <row r="147" spans="2:18" x14ac:dyDescent="0.2">
      <c r="B147" s="150"/>
      <c r="C147" s="150"/>
      <c r="D147" s="155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</row>
    <row r="148" spans="2:18" x14ac:dyDescent="0.2">
      <c r="B148" s="150"/>
      <c r="C148" s="150"/>
      <c r="D148" s="155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</row>
    <row r="149" spans="2:18" x14ac:dyDescent="0.2">
      <c r="B149" s="150"/>
      <c r="C149" s="150"/>
      <c r="D149" s="155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</row>
    <row r="150" spans="2:18" x14ac:dyDescent="0.2">
      <c r="B150" s="150"/>
      <c r="C150" s="150"/>
      <c r="D150" s="155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</row>
    <row r="151" spans="2:18" x14ac:dyDescent="0.2">
      <c r="B151" s="150"/>
      <c r="C151" s="150"/>
      <c r="D151" s="155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</row>
    <row r="152" spans="2:18" x14ac:dyDescent="0.2">
      <c r="B152" s="150"/>
      <c r="C152" s="150"/>
      <c r="D152" s="155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</row>
    <row r="153" spans="2:18" x14ac:dyDescent="0.2">
      <c r="B153" s="150"/>
      <c r="C153" s="150"/>
      <c r="D153" s="155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</row>
    <row r="154" spans="2:18" x14ac:dyDescent="0.2">
      <c r="B154" s="150"/>
      <c r="C154" s="150"/>
      <c r="D154" s="155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</row>
    <row r="155" spans="2:18" x14ac:dyDescent="0.2">
      <c r="B155" s="150"/>
      <c r="C155" s="150"/>
      <c r="D155" s="155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</row>
    <row r="156" spans="2:18" x14ac:dyDescent="0.2">
      <c r="B156" s="150"/>
      <c r="C156" s="150"/>
      <c r="D156" s="155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</row>
    <row r="157" spans="2:18" x14ac:dyDescent="0.2">
      <c r="B157" s="150"/>
      <c r="C157" s="150"/>
      <c r="D157" s="155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</row>
    <row r="158" spans="2:18" x14ac:dyDescent="0.2">
      <c r="B158" s="150"/>
      <c r="C158" s="150"/>
      <c r="D158" s="155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</row>
    <row r="159" spans="2:18" x14ac:dyDescent="0.2">
      <c r="B159" s="150"/>
      <c r="C159" s="150"/>
      <c r="D159" s="155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</row>
    <row r="160" spans="2:18" x14ac:dyDescent="0.2">
      <c r="B160" s="150"/>
      <c r="C160" s="150"/>
      <c r="D160" s="155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</row>
    <row r="161" spans="2:18" x14ac:dyDescent="0.2">
      <c r="B161" s="150"/>
      <c r="C161" s="150"/>
      <c r="D161" s="155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  <c r="R161" s="134"/>
    </row>
    <row r="162" spans="2:18" x14ac:dyDescent="0.2">
      <c r="B162" s="150"/>
      <c r="C162" s="150"/>
      <c r="D162" s="155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  <c r="R162" s="134"/>
    </row>
    <row r="163" spans="2:18" x14ac:dyDescent="0.2">
      <c r="B163" s="150"/>
      <c r="C163" s="150"/>
      <c r="D163" s="155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</row>
    <row r="164" spans="2:18" x14ac:dyDescent="0.2">
      <c r="B164" s="150"/>
      <c r="C164" s="150"/>
      <c r="D164" s="155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</row>
    <row r="165" spans="2:18" x14ac:dyDescent="0.2">
      <c r="B165" s="150"/>
      <c r="C165" s="150"/>
      <c r="D165" s="155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</row>
    <row r="166" spans="2:18" x14ac:dyDescent="0.2">
      <c r="B166" s="150"/>
      <c r="C166" s="150"/>
      <c r="D166" s="155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</row>
    <row r="167" spans="2:18" x14ac:dyDescent="0.2">
      <c r="B167" s="150"/>
      <c r="C167" s="150"/>
      <c r="D167" s="155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</row>
    <row r="168" spans="2:18" x14ac:dyDescent="0.2">
      <c r="B168" s="150"/>
      <c r="C168" s="150"/>
      <c r="D168" s="155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</row>
    <row r="169" spans="2:18" x14ac:dyDescent="0.2">
      <c r="B169" s="150"/>
      <c r="C169" s="150"/>
      <c r="D169" s="155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</row>
    <row r="170" spans="2:18" x14ac:dyDescent="0.2">
      <c r="B170" s="150"/>
      <c r="C170" s="150"/>
      <c r="D170" s="155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</row>
    <row r="171" spans="2:18" x14ac:dyDescent="0.2">
      <c r="B171" s="150"/>
      <c r="C171" s="150"/>
      <c r="D171" s="155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</row>
    <row r="172" spans="2:18" x14ac:dyDescent="0.2">
      <c r="B172" s="150"/>
      <c r="C172" s="150"/>
      <c r="D172" s="155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</row>
    <row r="173" spans="2:18" x14ac:dyDescent="0.2">
      <c r="B173" s="150"/>
      <c r="C173" s="150"/>
      <c r="D173" s="155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</row>
    <row r="174" spans="2:18" x14ac:dyDescent="0.2">
      <c r="B174" s="150"/>
      <c r="C174" s="150"/>
      <c r="D174" s="155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</row>
    <row r="175" spans="2:18" x14ac:dyDescent="0.2">
      <c r="B175" s="150"/>
      <c r="C175" s="150"/>
      <c r="D175" s="155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</row>
    <row r="176" spans="2:18" x14ac:dyDescent="0.2">
      <c r="B176" s="150"/>
      <c r="C176" s="150"/>
      <c r="D176" s="155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</row>
    <row r="177" spans="2:18" x14ac:dyDescent="0.2">
      <c r="B177" s="150"/>
      <c r="C177" s="150"/>
      <c r="D177" s="155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</row>
    <row r="178" spans="2:18" x14ac:dyDescent="0.2">
      <c r="B178" s="150"/>
      <c r="C178" s="150"/>
      <c r="D178" s="155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</row>
    <row r="179" spans="2:18" x14ac:dyDescent="0.2">
      <c r="B179" s="150"/>
      <c r="C179" s="150"/>
      <c r="D179" s="155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</row>
    <row r="180" spans="2:18" x14ac:dyDescent="0.2">
      <c r="B180" s="150"/>
      <c r="C180" s="150"/>
      <c r="D180" s="155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</row>
    <row r="181" spans="2:18" x14ac:dyDescent="0.2">
      <c r="B181" s="150"/>
      <c r="C181" s="150"/>
      <c r="D181" s="155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</row>
    <row r="182" spans="2:18" x14ac:dyDescent="0.2">
      <c r="B182" s="150"/>
      <c r="C182" s="150"/>
      <c r="D182" s="155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</row>
    <row r="183" spans="2:18" x14ac:dyDescent="0.2">
      <c r="B183" s="150"/>
      <c r="C183" s="150"/>
      <c r="D183" s="155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</row>
    <row r="184" spans="2:18" x14ac:dyDescent="0.2">
      <c r="B184" s="150"/>
      <c r="C184" s="150"/>
      <c r="D184" s="155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</row>
    <row r="185" spans="2:18" x14ac:dyDescent="0.2">
      <c r="B185" s="150"/>
      <c r="C185" s="150"/>
      <c r="D185" s="155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  <c r="R185" s="134"/>
    </row>
    <row r="186" spans="2:18" x14ac:dyDescent="0.2">
      <c r="B186" s="150"/>
      <c r="C186" s="150"/>
      <c r="D186" s="155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</row>
    <row r="187" spans="2:18" x14ac:dyDescent="0.2">
      <c r="B187" s="150"/>
      <c r="C187" s="150"/>
      <c r="D187" s="155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</row>
    <row r="188" spans="2:18" x14ac:dyDescent="0.2">
      <c r="B188" s="150"/>
      <c r="C188" s="150"/>
      <c r="D188" s="155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</row>
    <row r="189" spans="2:18" x14ac:dyDescent="0.2">
      <c r="B189" s="150"/>
      <c r="C189" s="150"/>
      <c r="D189" s="155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  <c r="R189" s="134"/>
    </row>
    <row r="190" spans="2:18" x14ac:dyDescent="0.2">
      <c r="B190" s="150"/>
      <c r="C190" s="150"/>
      <c r="D190" s="155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</row>
    <row r="191" spans="2:18" x14ac:dyDescent="0.2">
      <c r="B191" s="150"/>
      <c r="C191" s="150"/>
      <c r="D191" s="155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</row>
    <row r="192" spans="2:18" x14ac:dyDescent="0.2">
      <c r="B192" s="150"/>
      <c r="C192" s="150"/>
      <c r="D192" s="155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  <c r="R192" s="134"/>
    </row>
    <row r="193" spans="2:18" x14ac:dyDescent="0.2">
      <c r="B193" s="150"/>
      <c r="C193" s="150"/>
      <c r="D193" s="155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</row>
    <row r="194" spans="2:18" x14ac:dyDescent="0.2">
      <c r="B194" s="150"/>
      <c r="C194" s="150"/>
      <c r="D194" s="155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  <c r="R194" s="134"/>
    </row>
    <row r="195" spans="2:18" x14ac:dyDescent="0.2">
      <c r="B195" s="150"/>
      <c r="C195" s="150"/>
      <c r="D195" s="155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  <c r="R195" s="134"/>
    </row>
    <row r="196" spans="2:18" x14ac:dyDescent="0.2">
      <c r="B196" s="150"/>
      <c r="C196" s="150"/>
      <c r="D196" s="155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</row>
    <row r="197" spans="2:18" x14ac:dyDescent="0.2">
      <c r="B197" s="150"/>
      <c r="C197" s="150"/>
      <c r="D197" s="155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</row>
    <row r="198" spans="2:18" x14ac:dyDescent="0.2">
      <c r="B198" s="150"/>
      <c r="C198" s="150"/>
      <c r="D198" s="155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</row>
    <row r="199" spans="2:18" x14ac:dyDescent="0.2">
      <c r="B199" s="150"/>
      <c r="C199" s="150"/>
      <c r="D199" s="155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</row>
    <row r="200" spans="2:18" x14ac:dyDescent="0.2">
      <c r="B200" s="150"/>
      <c r="C200" s="150"/>
      <c r="D200" s="155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</row>
    <row r="201" spans="2:18" x14ac:dyDescent="0.2">
      <c r="B201" s="150"/>
      <c r="C201" s="150"/>
      <c r="D201" s="155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</row>
    <row r="202" spans="2:18" x14ac:dyDescent="0.2">
      <c r="B202" s="150"/>
      <c r="C202" s="150"/>
      <c r="D202" s="155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  <c r="R202" s="134"/>
    </row>
    <row r="203" spans="2:18" x14ac:dyDescent="0.2">
      <c r="B203" s="150"/>
      <c r="C203" s="150"/>
      <c r="D203" s="155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</row>
    <row r="204" spans="2:18" x14ac:dyDescent="0.2">
      <c r="B204" s="150"/>
      <c r="C204" s="150"/>
      <c r="D204" s="155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</row>
    <row r="205" spans="2:18" x14ac:dyDescent="0.2">
      <c r="B205" s="150"/>
      <c r="C205" s="150"/>
      <c r="D205" s="155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</row>
    <row r="206" spans="2:18" x14ac:dyDescent="0.2">
      <c r="B206" s="150"/>
      <c r="C206" s="150"/>
      <c r="D206" s="155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</row>
    <row r="207" spans="2:18" x14ac:dyDescent="0.2">
      <c r="B207" s="150"/>
      <c r="C207" s="150"/>
      <c r="D207" s="155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</row>
    <row r="208" spans="2:18" x14ac:dyDescent="0.2">
      <c r="B208" s="150"/>
      <c r="C208" s="150"/>
      <c r="D208" s="155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</row>
    <row r="209" spans="2:18" x14ac:dyDescent="0.2">
      <c r="B209" s="150"/>
      <c r="C209" s="150"/>
      <c r="D209" s="155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</row>
    <row r="210" spans="2:18" x14ac:dyDescent="0.2">
      <c r="B210" s="150"/>
      <c r="C210" s="150"/>
      <c r="D210" s="155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</row>
    <row r="211" spans="2:18" x14ac:dyDescent="0.2">
      <c r="B211" s="150"/>
      <c r="C211" s="150"/>
      <c r="D211" s="155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</row>
    <row r="212" spans="2:18" x14ac:dyDescent="0.2">
      <c r="B212" s="150"/>
      <c r="C212" s="150"/>
      <c r="D212" s="155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</row>
    <row r="213" spans="2:18" x14ac:dyDescent="0.2">
      <c r="B213" s="150"/>
      <c r="C213" s="150"/>
      <c r="D213" s="155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</row>
    <row r="214" spans="2:18" x14ac:dyDescent="0.2">
      <c r="B214" s="150"/>
      <c r="C214" s="150"/>
      <c r="D214" s="155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</row>
    <row r="215" spans="2:18" x14ac:dyDescent="0.2">
      <c r="B215" s="150"/>
      <c r="C215" s="150"/>
      <c r="D215" s="155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  <c r="R215" s="134"/>
    </row>
    <row r="216" spans="2:18" x14ac:dyDescent="0.2">
      <c r="B216" s="150"/>
      <c r="C216" s="150"/>
      <c r="D216" s="155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</row>
    <row r="217" spans="2:18" x14ac:dyDescent="0.2">
      <c r="B217" s="150"/>
      <c r="C217" s="150"/>
      <c r="D217" s="155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</row>
    <row r="218" spans="2:18" x14ac:dyDescent="0.2">
      <c r="B218" s="150"/>
      <c r="C218" s="150"/>
      <c r="D218" s="155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</row>
    <row r="219" spans="2:18" x14ac:dyDescent="0.2">
      <c r="B219" s="150"/>
      <c r="C219" s="150"/>
      <c r="D219" s="155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</row>
    <row r="220" spans="2:18" x14ac:dyDescent="0.2">
      <c r="B220" s="150"/>
      <c r="C220" s="150"/>
      <c r="D220" s="155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</row>
    <row r="221" spans="2:18" x14ac:dyDescent="0.2">
      <c r="B221" s="150"/>
      <c r="C221" s="150"/>
      <c r="D221" s="155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</row>
    <row r="222" spans="2:18" x14ac:dyDescent="0.2">
      <c r="B222" s="150"/>
      <c r="C222" s="150"/>
      <c r="D222" s="155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  <c r="R222" s="134"/>
    </row>
    <row r="223" spans="2:18" x14ac:dyDescent="0.2">
      <c r="B223" s="150"/>
      <c r="C223" s="150"/>
      <c r="D223" s="155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  <c r="R223" s="134"/>
    </row>
    <row r="224" spans="2:18" x14ac:dyDescent="0.2">
      <c r="B224" s="150"/>
      <c r="C224" s="150"/>
      <c r="D224" s="155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  <c r="R224" s="134"/>
    </row>
    <row r="225" spans="2:18" x14ac:dyDescent="0.2">
      <c r="B225" s="150"/>
      <c r="C225" s="150"/>
      <c r="D225" s="155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  <c r="R225" s="134"/>
    </row>
    <row r="226" spans="2:18" x14ac:dyDescent="0.2">
      <c r="B226" s="150"/>
      <c r="C226" s="150"/>
      <c r="D226" s="155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  <c r="R226" s="134"/>
    </row>
    <row r="227" spans="2:18" x14ac:dyDescent="0.2">
      <c r="B227" s="150"/>
      <c r="C227" s="150"/>
      <c r="D227" s="155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  <c r="R227" s="134"/>
    </row>
    <row r="228" spans="2:18" x14ac:dyDescent="0.2">
      <c r="B228" s="150"/>
      <c r="C228" s="150"/>
      <c r="D228" s="155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</row>
    <row r="229" spans="2:18" x14ac:dyDescent="0.2">
      <c r="B229" s="150"/>
      <c r="C229" s="150"/>
      <c r="D229" s="155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  <c r="R229" s="134"/>
    </row>
    <row r="230" spans="2:18" x14ac:dyDescent="0.2">
      <c r="B230" s="150"/>
      <c r="C230" s="150"/>
      <c r="D230" s="155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  <c r="R230" s="134"/>
    </row>
    <row r="231" spans="2:18" x14ac:dyDescent="0.2">
      <c r="B231" s="150"/>
      <c r="C231" s="150"/>
      <c r="D231" s="155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  <c r="R231" s="134"/>
    </row>
    <row r="232" spans="2:18" x14ac:dyDescent="0.2">
      <c r="B232" s="150"/>
      <c r="C232" s="150"/>
      <c r="D232" s="155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  <c r="R232" s="13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workbookViewId="0">
      <selection activeCell="A2" sqref="A2:D2"/>
    </sheetView>
  </sheetViews>
  <sheetFormatPr defaultRowHeight="12.75" outlineLevelRow="3" x14ac:dyDescent="0.2"/>
  <cols>
    <col min="1" max="1" width="81.42578125" style="145" customWidth="1"/>
    <col min="2" max="2" width="14.28515625" style="162" customWidth="1"/>
    <col min="3" max="3" width="15.42578125" style="162" customWidth="1"/>
    <col min="4" max="4" width="10.28515625" style="167" customWidth="1"/>
    <col min="5" max="16384" width="9.140625" style="145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 of Ukraine as of ") &amp; STRPRESENTDATE</f>
        <v>Державний та гарантований державою борг України за станом на 30.06.2019</v>
      </c>
      <c r="B2" s="3"/>
      <c r="C2" s="3"/>
      <c r="D2" s="3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3" spans="1:19" ht="18.75" x14ac:dyDescent="0.3">
      <c r="A3" s="1" t="str">
        <f>IF(REPORT_LANG="UKR","(за ознакою умовності)","by conditionality")</f>
        <v>(за ознакою умовності)</v>
      </c>
      <c r="B3" s="1"/>
      <c r="C3" s="1"/>
      <c r="D3" s="1"/>
    </row>
    <row r="4" spans="1:19" x14ac:dyDescent="0.2">
      <c r="B4" s="150"/>
      <c r="C4" s="150"/>
      <c r="D4" s="155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s="178" customFormat="1" x14ac:dyDescent="0.2">
      <c r="B5" s="199"/>
      <c r="C5" s="199"/>
      <c r="D5" s="178" t="str">
        <f>VALVAL</f>
        <v>млрд. одиниць</v>
      </c>
    </row>
    <row r="6" spans="1:19" s="168" customFormat="1" x14ac:dyDescent="0.2">
      <c r="A6" s="249"/>
      <c r="B6" s="99" t="s">
        <v>57</v>
      </c>
      <c r="C6" s="99" t="s">
        <v>75</v>
      </c>
      <c r="D6" s="126" t="s">
        <v>192</v>
      </c>
    </row>
    <row r="7" spans="1:19" s="52" customFormat="1" ht="15.75" x14ac:dyDescent="0.2">
      <c r="A7" s="35" t="str">
        <f>IF(REPORT_LANG="UKR","Загальна сума державного та гарантованого державою боргу","Total")</f>
        <v>Загальна сума державного та гарантованого державою боргу</v>
      </c>
      <c r="B7" s="208">
        <f t="shared" ref="B7:C7" si="0">B$8+B$75</f>
        <v>80.347737992480006</v>
      </c>
      <c r="C7" s="208">
        <f t="shared" si="0"/>
        <v>2102.4096051445699</v>
      </c>
      <c r="D7" s="197">
        <v>0.99999899999999997</v>
      </c>
    </row>
    <row r="8" spans="1:19" s="194" customFormat="1" ht="15" x14ac:dyDescent="0.2">
      <c r="A8" s="7" t="s">
        <v>70</v>
      </c>
      <c r="B8" s="95">
        <f t="shared" ref="B8:D8" si="1">B$9+B$47</f>
        <v>70.024855533360011</v>
      </c>
      <c r="C8" s="95">
        <f t="shared" si="1"/>
        <v>1832.29711937814</v>
      </c>
      <c r="D8" s="136">
        <f t="shared" si="1"/>
        <v>0.87152099999999999</v>
      </c>
    </row>
    <row r="9" spans="1:19" s="83" customFormat="1" ht="15" outlineLevel="1" x14ac:dyDescent="0.2">
      <c r="A9" s="179" t="s">
        <v>50</v>
      </c>
      <c r="B9" s="74">
        <f t="shared" ref="B9:D9" si="2">B$10+B$45</f>
        <v>29.901735166640002</v>
      </c>
      <c r="C9" s="74">
        <f t="shared" si="2"/>
        <v>782.42022483066</v>
      </c>
      <c r="D9" s="251">
        <f t="shared" si="2"/>
        <v>0.37215300000000001</v>
      </c>
    </row>
    <row r="10" spans="1:19" s="82" customFormat="1" ht="14.25" outlineLevel="2" x14ac:dyDescent="0.2">
      <c r="A10" s="89" t="s">
        <v>195</v>
      </c>
      <c r="B10" s="12">
        <f t="shared" ref="B10:C10" si="3">SUM(B$11:B$44)</f>
        <v>29.817075783770001</v>
      </c>
      <c r="C10" s="12">
        <f t="shared" si="3"/>
        <v>780.20499507861996</v>
      </c>
      <c r="D10" s="66">
        <v>0.37109900000000001</v>
      </c>
    </row>
    <row r="11" spans="1:19" outlineLevel="3" x14ac:dyDescent="0.2">
      <c r="A11" s="245" t="s">
        <v>143</v>
      </c>
      <c r="B11" s="195">
        <v>2.5881268185900002</v>
      </c>
      <c r="C11" s="195">
        <v>67.721914999999996</v>
      </c>
      <c r="D11" s="32">
        <v>3.2211999999999998E-2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</row>
    <row r="12" spans="1:19" outlineLevel="3" x14ac:dyDescent="0.2">
      <c r="A12" s="110" t="s">
        <v>203</v>
      </c>
      <c r="B12" s="106">
        <v>0.72738370940999997</v>
      </c>
      <c r="C12" s="106">
        <v>19.033000000000001</v>
      </c>
      <c r="D12" s="111">
        <v>9.0530000000000003E-3</v>
      </c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</row>
    <row r="13" spans="1:19" outlineLevel="3" x14ac:dyDescent="0.2">
      <c r="A13" s="110" t="s">
        <v>30</v>
      </c>
      <c r="B13" s="106">
        <v>0.97539866548999998</v>
      </c>
      <c r="C13" s="106">
        <v>25.522654083909998</v>
      </c>
      <c r="D13" s="111">
        <v>1.214E-2</v>
      </c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</row>
    <row r="14" spans="1:19" outlineLevel="3" x14ac:dyDescent="0.2">
      <c r="A14" s="110" t="s">
        <v>34</v>
      </c>
      <c r="B14" s="106">
        <v>1.3949196339400001</v>
      </c>
      <c r="C14" s="106">
        <v>36.5</v>
      </c>
      <c r="D14" s="111">
        <v>1.7361000000000001E-2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</row>
    <row r="15" spans="1:19" outlineLevel="3" x14ac:dyDescent="0.2">
      <c r="A15" s="110" t="s">
        <v>85</v>
      </c>
      <c r="B15" s="106">
        <v>1.09682725723</v>
      </c>
      <c r="C15" s="106">
        <v>28.700001</v>
      </c>
      <c r="D15" s="111">
        <v>1.3651E-2</v>
      </c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</row>
    <row r="16" spans="1:19" outlineLevel="3" x14ac:dyDescent="0.2">
      <c r="A16" s="110" t="s">
        <v>134</v>
      </c>
      <c r="B16" s="106">
        <v>1.7923761871699999</v>
      </c>
      <c r="C16" s="106">
        <v>46.9</v>
      </c>
      <c r="D16" s="111">
        <v>2.2308000000000001E-2</v>
      </c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</row>
    <row r="17" spans="1:17" outlineLevel="3" x14ac:dyDescent="0.2">
      <c r="A17" s="110" t="s">
        <v>196</v>
      </c>
      <c r="B17" s="106">
        <v>3.5709429373999999</v>
      </c>
      <c r="C17" s="106">
        <v>93.438657000000006</v>
      </c>
      <c r="D17" s="111">
        <v>4.4443999999999997E-2</v>
      </c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</row>
    <row r="18" spans="1:17" outlineLevel="3" x14ac:dyDescent="0.2">
      <c r="A18" s="110" t="s">
        <v>26</v>
      </c>
      <c r="B18" s="106">
        <v>0.46233919538000001</v>
      </c>
      <c r="C18" s="106">
        <v>12.097744</v>
      </c>
      <c r="D18" s="111">
        <v>5.7539999999999996E-3</v>
      </c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</row>
    <row r="19" spans="1:17" outlineLevel="3" x14ac:dyDescent="0.2">
      <c r="A19" s="110" t="s">
        <v>80</v>
      </c>
      <c r="B19" s="106">
        <v>0.46233919538000001</v>
      </c>
      <c r="C19" s="106">
        <v>12.097744</v>
      </c>
      <c r="D19" s="111">
        <v>5.7539999999999996E-3</v>
      </c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outlineLevel="3" x14ac:dyDescent="0.2">
      <c r="A20" s="110" t="s">
        <v>171</v>
      </c>
      <c r="B20" s="106">
        <v>1.0496412908699999</v>
      </c>
      <c r="C20" s="106">
        <v>27.465314979910001</v>
      </c>
      <c r="D20" s="111">
        <v>1.3063999999999999E-2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</row>
    <row r="21" spans="1:17" outlineLevel="3" x14ac:dyDescent="0.2">
      <c r="A21" s="110" t="s">
        <v>129</v>
      </c>
      <c r="B21" s="106">
        <v>0.46233919538000001</v>
      </c>
      <c r="C21" s="106">
        <v>12.097744</v>
      </c>
      <c r="D21" s="111">
        <v>5.7539999999999996E-3</v>
      </c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</row>
    <row r="22" spans="1:17" outlineLevel="3" x14ac:dyDescent="0.2">
      <c r="A22" s="110" t="s">
        <v>193</v>
      </c>
      <c r="B22" s="106">
        <v>0.46233919538000001</v>
      </c>
      <c r="C22" s="106">
        <v>12.097744</v>
      </c>
      <c r="D22" s="111">
        <v>5.7539999999999996E-3</v>
      </c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</row>
    <row r="23" spans="1:17" outlineLevel="3" x14ac:dyDescent="0.2">
      <c r="A23" s="110" t="s">
        <v>215</v>
      </c>
      <c r="B23" s="106">
        <v>1.3126080959499999</v>
      </c>
      <c r="C23" s="106">
        <v>34.346204854790003</v>
      </c>
      <c r="D23" s="111">
        <v>1.6337000000000001E-2</v>
      </c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</row>
    <row r="24" spans="1:17" outlineLevel="3" x14ac:dyDescent="0.2">
      <c r="A24" s="110" t="s">
        <v>152</v>
      </c>
      <c r="B24" s="106">
        <v>0.46233919538000001</v>
      </c>
      <c r="C24" s="106">
        <v>12.097744</v>
      </c>
      <c r="D24" s="111">
        <v>5.7539999999999996E-3</v>
      </c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</row>
    <row r="25" spans="1:17" outlineLevel="3" x14ac:dyDescent="0.2">
      <c r="A25" s="110" t="s">
        <v>113</v>
      </c>
      <c r="B25" s="106">
        <v>0.46233919538000001</v>
      </c>
      <c r="C25" s="106">
        <v>12.097744</v>
      </c>
      <c r="D25" s="111">
        <v>5.7539999999999996E-3</v>
      </c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</row>
    <row r="26" spans="1:17" outlineLevel="3" x14ac:dyDescent="0.2">
      <c r="A26" s="110" t="s">
        <v>176</v>
      </c>
      <c r="B26" s="106">
        <v>0.46233919538000001</v>
      </c>
      <c r="C26" s="106">
        <v>12.097744</v>
      </c>
      <c r="D26" s="111">
        <v>5.7539999999999996E-3</v>
      </c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</row>
    <row r="27" spans="1:17" outlineLevel="3" x14ac:dyDescent="0.2">
      <c r="A27" s="110" t="s">
        <v>6</v>
      </c>
      <c r="B27" s="106">
        <v>0.46233919538000001</v>
      </c>
      <c r="C27" s="106">
        <v>12.097744</v>
      </c>
      <c r="D27" s="111">
        <v>5.7539999999999996E-3</v>
      </c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</row>
    <row r="28" spans="1:17" outlineLevel="3" x14ac:dyDescent="0.2">
      <c r="A28" s="110" t="s">
        <v>53</v>
      </c>
      <c r="B28" s="106">
        <v>0.46233919538000001</v>
      </c>
      <c r="C28" s="106">
        <v>12.097744</v>
      </c>
      <c r="D28" s="111">
        <v>5.7539999999999996E-3</v>
      </c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</row>
    <row r="29" spans="1:17" outlineLevel="3" x14ac:dyDescent="0.2">
      <c r="A29" s="110" t="s">
        <v>101</v>
      </c>
      <c r="B29" s="106">
        <v>0.46233919538000001</v>
      </c>
      <c r="C29" s="106">
        <v>12.097744</v>
      </c>
      <c r="D29" s="111">
        <v>5.7539999999999996E-3</v>
      </c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</row>
    <row r="30" spans="1:17" outlineLevel="3" x14ac:dyDescent="0.2">
      <c r="A30" s="110" t="s">
        <v>93</v>
      </c>
      <c r="B30" s="106">
        <v>0.46233919538000001</v>
      </c>
      <c r="C30" s="106">
        <v>12.097744</v>
      </c>
      <c r="D30" s="111">
        <v>5.7539999999999996E-3</v>
      </c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</row>
    <row r="31" spans="1:17" outlineLevel="3" x14ac:dyDescent="0.2">
      <c r="A31" s="110" t="s">
        <v>149</v>
      </c>
      <c r="B31" s="106">
        <v>0.46233919538000001</v>
      </c>
      <c r="C31" s="106">
        <v>12.097744</v>
      </c>
      <c r="D31" s="111">
        <v>5.7539999999999996E-3</v>
      </c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</row>
    <row r="32" spans="1:17" outlineLevel="3" x14ac:dyDescent="0.2">
      <c r="A32" s="110" t="s">
        <v>204</v>
      </c>
      <c r="B32" s="106">
        <v>0.46233919538000001</v>
      </c>
      <c r="C32" s="106">
        <v>12.097744</v>
      </c>
      <c r="D32" s="111">
        <v>5.7539999999999996E-3</v>
      </c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</row>
    <row r="33" spans="1:17" outlineLevel="3" x14ac:dyDescent="0.2">
      <c r="A33" s="110" t="s">
        <v>31</v>
      </c>
      <c r="B33" s="106">
        <v>0.46233919538000001</v>
      </c>
      <c r="C33" s="106">
        <v>12.097744</v>
      </c>
      <c r="D33" s="111">
        <v>5.7539999999999996E-3</v>
      </c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</row>
    <row r="34" spans="1:17" outlineLevel="3" x14ac:dyDescent="0.2">
      <c r="A34" s="110" t="s">
        <v>59</v>
      </c>
      <c r="B34" s="106">
        <v>0.17724330401999999</v>
      </c>
      <c r="C34" s="106">
        <v>4.6378159999999999</v>
      </c>
      <c r="D34" s="111">
        <v>2.2060000000000001E-3</v>
      </c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</row>
    <row r="35" spans="1:17" outlineLevel="3" x14ac:dyDescent="0.2">
      <c r="A35" s="110" t="s">
        <v>46</v>
      </c>
      <c r="B35" s="106">
        <v>2.8288875184900002</v>
      </c>
      <c r="C35" s="106">
        <v>74.021751444429995</v>
      </c>
      <c r="D35" s="111">
        <v>3.5208000000000003E-2</v>
      </c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</row>
    <row r="36" spans="1:17" outlineLevel="3" x14ac:dyDescent="0.2">
      <c r="A36" s="110" t="s">
        <v>45</v>
      </c>
      <c r="B36" s="106">
        <v>0.4623394629</v>
      </c>
      <c r="C36" s="106">
        <v>12.097751000000001</v>
      </c>
      <c r="D36" s="111">
        <v>5.7539999999999996E-3</v>
      </c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</row>
    <row r="37" spans="1:17" outlineLevel="3" x14ac:dyDescent="0.2">
      <c r="A37" s="110" t="s">
        <v>94</v>
      </c>
      <c r="B37" s="106">
        <v>1.1465092899999999E-3</v>
      </c>
      <c r="C37" s="106">
        <v>0.03</v>
      </c>
      <c r="D37" s="111">
        <v>1.4E-5</v>
      </c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</row>
    <row r="38" spans="1:17" outlineLevel="3" x14ac:dyDescent="0.2">
      <c r="A38" s="110" t="s">
        <v>155</v>
      </c>
      <c r="B38" s="106">
        <v>1.1859479120900001</v>
      </c>
      <c r="C38" s="106">
        <v>31.031966100000002</v>
      </c>
      <c r="D38" s="111">
        <v>1.4760000000000001E-2</v>
      </c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</row>
    <row r="39" spans="1:17" outlineLevel="3" x14ac:dyDescent="0.2">
      <c r="A39" s="110" t="s">
        <v>160</v>
      </c>
      <c r="B39" s="106">
        <v>0.91236982367999997</v>
      </c>
      <c r="C39" s="106">
        <v>23.873417331430002</v>
      </c>
      <c r="D39" s="111">
        <v>1.1355000000000001E-2</v>
      </c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</row>
    <row r="40" spans="1:17" outlineLevel="3" x14ac:dyDescent="0.2">
      <c r="A40" s="110" t="s">
        <v>208</v>
      </c>
      <c r="B40" s="106">
        <v>0.50735745584000003</v>
      </c>
      <c r="C40" s="106">
        <v>13.275709000000001</v>
      </c>
      <c r="D40" s="111">
        <v>6.3150000000000003E-3</v>
      </c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</row>
    <row r="41" spans="1:17" outlineLevel="3" x14ac:dyDescent="0.2">
      <c r="A41" s="110" t="s">
        <v>39</v>
      </c>
      <c r="B41" s="106">
        <v>0.66769677978999997</v>
      </c>
      <c r="C41" s="106">
        <v>17.471209000000002</v>
      </c>
      <c r="D41" s="111">
        <v>8.3099999999999997E-3</v>
      </c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</row>
    <row r="42" spans="1:17" outlineLevel="3" x14ac:dyDescent="0.2">
      <c r="A42" s="110" t="s">
        <v>89</v>
      </c>
      <c r="B42" s="106">
        <v>0.66879708475999999</v>
      </c>
      <c r="C42" s="106">
        <v>17.5</v>
      </c>
      <c r="D42" s="111">
        <v>8.3239999999999998E-3</v>
      </c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</row>
    <row r="43" spans="1:17" outlineLevel="3" x14ac:dyDescent="0.2">
      <c r="A43" s="110" t="s">
        <v>194</v>
      </c>
      <c r="B43" s="106">
        <v>0.73641102864999997</v>
      </c>
      <c r="C43" s="106">
        <v>19.269212284150001</v>
      </c>
      <c r="D43" s="111">
        <v>9.1649999999999995E-3</v>
      </c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</row>
    <row r="44" spans="1:17" outlineLevel="3" x14ac:dyDescent="0.2">
      <c r="A44" s="110" t="s">
        <v>144</v>
      </c>
      <c r="B44" s="106">
        <v>0.68790557288999998</v>
      </c>
      <c r="C44" s="106">
        <v>18</v>
      </c>
      <c r="D44" s="111">
        <v>8.5620000000000002E-3</v>
      </c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</row>
    <row r="45" spans="1:17" ht="14.25" outlineLevel="2" x14ac:dyDescent="0.25">
      <c r="A45" s="182" t="s">
        <v>116</v>
      </c>
      <c r="B45" s="169">
        <f t="shared" ref="B45:C45" si="4">SUM(B$46:B$46)</f>
        <v>8.4659382869999994E-2</v>
      </c>
      <c r="C45" s="169">
        <f t="shared" si="4"/>
        <v>2.2152297520399999</v>
      </c>
      <c r="D45" s="147">
        <v>1.054E-3</v>
      </c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</row>
    <row r="46" spans="1:17" outlineLevel="3" x14ac:dyDescent="0.2">
      <c r="A46" s="110" t="s">
        <v>28</v>
      </c>
      <c r="B46" s="106">
        <v>8.4659382869999994E-2</v>
      </c>
      <c r="C46" s="106">
        <v>2.2152297520399999</v>
      </c>
      <c r="D46" s="111">
        <v>1.054E-3</v>
      </c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</row>
    <row r="47" spans="1:17" ht="15" outlineLevel="1" x14ac:dyDescent="0.25">
      <c r="A47" s="143" t="s">
        <v>65</v>
      </c>
      <c r="B47" s="87">
        <f t="shared" ref="B47:D47" si="5">B$48+B$55+B$62+B$66+B$73</f>
        <v>40.123120366720002</v>
      </c>
      <c r="C47" s="87">
        <f t="shared" si="5"/>
        <v>1049.8768945474799</v>
      </c>
      <c r="D47" s="91">
        <f t="shared" si="5"/>
        <v>0.49936800000000003</v>
      </c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</row>
    <row r="48" spans="1:17" ht="14.25" outlineLevel="2" x14ac:dyDescent="0.25">
      <c r="A48" s="182" t="s">
        <v>178</v>
      </c>
      <c r="B48" s="169">
        <f t="shared" ref="B48:C48" si="6">SUM(B$49:B$54)</f>
        <v>12.614117660710001</v>
      </c>
      <c r="C48" s="169">
        <f t="shared" si="6"/>
        <v>330.06582130268998</v>
      </c>
      <c r="D48" s="147">
        <v>0.15699399999999999</v>
      </c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</row>
    <row r="49" spans="1:17" outlineLevel="3" x14ac:dyDescent="0.2">
      <c r="A49" s="110" t="s">
        <v>18</v>
      </c>
      <c r="B49" s="106">
        <v>3.7608219711099999</v>
      </c>
      <c r="C49" s="106">
        <v>98.407104329999996</v>
      </c>
      <c r="D49" s="111">
        <v>4.6807000000000001E-2</v>
      </c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</row>
    <row r="50" spans="1:17" outlineLevel="3" x14ac:dyDescent="0.2">
      <c r="A50" s="110" t="s">
        <v>54</v>
      </c>
      <c r="B50" s="106">
        <v>0.53334032066000003</v>
      </c>
      <c r="C50" s="106">
        <v>13.955586566219999</v>
      </c>
      <c r="D50" s="111">
        <v>6.6379999999999998E-3</v>
      </c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</row>
    <row r="51" spans="1:17" outlineLevel="3" x14ac:dyDescent="0.2">
      <c r="A51" s="110" t="s">
        <v>96</v>
      </c>
      <c r="B51" s="106">
        <v>0.69446098690000002</v>
      </c>
      <c r="C51" s="106">
        <v>18.171531467089999</v>
      </c>
      <c r="D51" s="111">
        <v>8.6429999999999996E-3</v>
      </c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</row>
    <row r="52" spans="1:17" outlineLevel="3" x14ac:dyDescent="0.2">
      <c r="A52" s="110" t="s">
        <v>132</v>
      </c>
      <c r="B52" s="106">
        <v>4.8319334971499996</v>
      </c>
      <c r="C52" s="106">
        <v>126.43421768499999</v>
      </c>
      <c r="D52" s="111">
        <v>6.0137999999999997E-2</v>
      </c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</row>
    <row r="53" spans="1:17" outlineLevel="3" x14ac:dyDescent="0.2">
      <c r="A53" s="110" t="s">
        <v>147</v>
      </c>
      <c r="B53" s="106">
        <v>2.7750568469400001</v>
      </c>
      <c r="C53" s="106">
        <v>72.613197528840004</v>
      </c>
      <c r="D53" s="111">
        <v>3.4537999999999999E-2</v>
      </c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1:17" outlineLevel="3" x14ac:dyDescent="0.2">
      <c r="A54" s="110" t="s">
        <v>142</v>
      </c>
      <c r="B54" s="106">
        <v>1.850403795E-2</v>
      </c>
      <c r="C54" s="106">
        <v>0.48418372554</v>
      </c>
      <c r="D54" s="111">
        <v>2.3000000000000001E-4</v>
      </c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</row>
    <row r="55" spans="1:17" ht="14.25" outlineLevel="2" x14ac:dyDescent="0.25">
      <c r="A55" s="182" t="s">
        <v>44</v>
      </c>
      <c r="B55" s="169">
        <f t="shared" ref="B55:C55" si="7">SUM(B$56:B$61)</f>
        <v>1.7653238265400002</v>
      </c>
      <c r="C55" s="169">
        <f t="shared" si="7"/>
        <v>46.192137599199995</v>
      </c>
      <c r="D55" s="147">
        <v>2.197E-2</v>
      </c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</row>
    <row r="56" spans="1:17" outlineLevel="3" x14ac:dyDescent="0.2">
      <c r="A56" s="110" t="s">
        <v>27</v>
      </c>
      <c r="B56" s="106">
        <v>0.30406101998000001</v>
      </c>
      <c r="C56" s="106">
        <v>7.9561767999999997</v>
      </c>
      <c r="D56" s="111">
        <v>3.784E-3</v>
      </c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</row>
    <row r="57" spans="1:17" outlineLevel="3" x14ac:dyDescent="0.2">
      <c r="A57" s="110" t="s">
        <v>51</v>
      </c>
      <c r="B57" s="106">
        <v>0.25732899853000002</v>
      </c>
      <c r="C57" s="106">
        <v>6.7333688754100001</v>
      </c>
      <c r="D57" s="111">
        <v>3.2030000000000001E-3</v>
      </c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</row>
    <row r="58" spans="1:17" outlineLevel="3" x14ac:dyDescent="0.2">
      <c r="A58" s="110" t="s">
        <v>122</v>
      </c>
      <c r="B58" s="106">
        <v>0.60585586000000002</v>
      </c>
      <c r="C58" s="106">
        <v>15.8530558697</v>
      </c>
      <c r="D58" s="111">
        <v>7.5399999999999998E-3</v>
      </c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</row>
    <row r="59" spans="1:17" outlineLevel="3" x14ac:dyDescent="0.2">
      <c r="A59" s="110" t="s">
        <v>136</v>
      </c>
      <c r="B59" s="106">
        <v>4.7472759500000001E-3</v>
      </c>
      <c r="C59" s="106">
        <v>0.12421903597</v>
      </c>
      <c r="D59" s="111">
        <v>5.8999999999999998E-5</v>
      </c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</row>
    <row r="60" spans="1:17" outlineLevel="3" x14ac:dyDescent="0.2">
      <c r="A60" s="110" t="s">
        <v>213</v>
      </c>
      <c r="B60" s="106">
        <v>1.600497758E-2</v>
      </c>
      <c r="C60" s="106">
        <v>0.41879235722000002</v>
      </c>
      <c r="D60" s="111">
        <v>1.9900000000000001E-4</v>
      </c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</row>
    <row r="61" spans="1:17" outlineLevel="3" x14ac:dyDescent="0.2">
      <c r="A61" s="110" t="s">
        <v>25</v>
      </c>
      <c r="B61" s="106">
        <v>0.57732569450000004</v>
      </c>
      <c r="C61" s="106">
        <v>15.1065246609</v>
      </c>
      <c r="D61" s="111">
        <v>7.1850000000000004E-3</v>
      </c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</row>
    <row r="62" spans="1:17" ht="14.25" outlineLevel="2" x14ac:dyDescent="0.25">
      <c r="A62" s="182" t="s">
        <v>216</v>
      </c>
      <c r="B62" s="169">
        <f t="shared" ref="B62:C62" si="8">SUM(B$63:B$65)</f>
        <v>1.0830261272399999</v>
      </c>
      <c r="C62" s="169">
        <f t="shared" si="8"/>
        <v>28.33887536132</v>
      </c>
      <c r="D62" s="147">
        <v>1.3480000000000001E-2</v>
      </c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</row>
    <row r="63" spans="1:17" outlineLevel="3" x14ac:dyDescent="0.2">
      <c r="A63" s="110" t="s">
        <v>190</v>
      </c>
      <c r="B63" s="106">
        <v>5.8093000000000001E-5</v>
      </c>
      <c r="C63" s="106">
        <v>1.52008354E-3</v>
      </c>
      <c r="D63" s="111">
        <v>9.9999999999999995E-7</v>
      </c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</row>
    <row r="64" spans="1:17" outlineLevel="3" x14ac:dyDescent="0.2">
      <c r="A64" s="110" t="s">
        <v>177</v>
      </c>
      <c r="B64" s="106">
        <v>8.4833389970000006E-2</v>
      </c>
      <c r="C64" s="106">
        <v>2.2197828882300001</v>
      </c>
      <c r="D64" s="111">
        <v>1.0560000000000001E-3</v>
      </c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</row>
    <row r="65" spans="1:17" outlineLevel="3" x14ac:dyDescent="0.2">
      <c r="A65" s="110" t="s">
        <v>210</v>
      </c>
      <c r="B65" s="106">
        <v>0.99813464426999998</v>
      </c>
      <c r="C65" s="106">
        <v>26.117572389549998</v>
      </c>
      <c r="D65" s="111">
        <v>1.2423E-2</v>
      </c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</row>
    <row r="66" spans="1:17" ht="14.25" outlineLevel="2" x14ac:dyDescent="0.25">
      <c r="A66" s="182" t="s">
        <v>56</v>
      </c>
      <c r="B66" s="169">
        <f t="shared" ref="B66:C66" si="9">SUM(B$67:B$72)</f>
        <v>22.953472991270001</v>
      </c>
      <c r="C66" s="169">
        <f t="shared" si="9"/>
        <v>600.60934251626998</v>
      </c>
      <c r="D66" s="147">
        <v>0.28567700000000001</v>
      </c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</row>
    <row r="67" spans="1:17" outlineLevel="3" x14ac:dyDescent="0.2">
      <c r="A67" s="110" t="s">
        <v>118</v>
      </c>
      <c r="B67" s="106">
        <v>3</v>
      </c>
      <c r="C67" s="106">
        <v>78.499145999999996</v>
      </c>
      <c r="D67" s="111">
        <v>3.7338000000000003E-2</v>
      </c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</row>
    <row r="68" spans="1:17" outlineLevel="3" x14ac:dyDescent="0.2">
      <c r="A68" s="110" t="s">
        <v>202</v>
      </c>
      <c r="B68" s="106">
        <v>12.467273</v>
      </c>
      <c r="C68" s="106">
        <v>326.22342781626998</v>
      </c>
      <c r="D68" s="111">
        <v>0.155166</v>
      </c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</row>
    <row r="69" spans="1:17" outlineLevel="3" x14ac:dyDescent="0.2">
      <c r="A69" s="110" t="s">
        <v>179</v>
      </c>
      <c r="B69" s="106">
        <v>1</v>
      </c>
      <c r="C69" s="106">
        <v>26.166381999999999</v>
      </c>
      <c r="D69" s="111">
        <v>1.2446E-2</v>
      </c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</row>
    <row r="70" spans="1:17" outlineLevel="3" x14ac:dyDescent="0.2">
      <c r="A70" s="110" t="s">
        <v>217</v>
      </c>
      <c r="B70" s="106">
        <v>3</v>
      </c>
      <c r="C70" s="106">
        <v>78.499145999999996</v>
      </c>
      <c r="D70" s="111">
        <v>3.7338000000000003E-2</v>
      </c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</row>
    <row r="71" spans="1:17" outlineLevel="3" x14ac:dyDescent="0.2">
      <c r="A71" s="110" t="s">
        <v>23</v>
      </c>
      <c r="B71" s="106">
        <v>2.35</v>
      </c>
      <c r="C71" s="106">
        <v>61.490997700000001</v>
      </c>
      <c r="D71" s="111">
        <v>2.9248E-2</v>
      </c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</row>
    <row r="72" spans="1:17" outlineLevel="3" x14ac:dyDescent="0.2">
      <c r="A72" s="110" t="s">
        <v>64</v>
      </c>
      <c r="B72" s="106">
        <v>1.13619999127</v>
      </c>
      <c r="C72" s="106">
        <v>29.730243000000002</v>
      </c>
      <c r="D72" s="111">
        <v>1.4141000000000001E-2</v>
      </c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</row>
    <row r="73" spans="1:17" ht="14.25" outlineLevel="2" x14ac:dyDescent="0.25">
      <c r="A73" s="182" t="s">
        <v>181</v>
      </c>
      <c r="B73" s="169">
        <f t="shared" ref="B73:C73" si="10">SUM(B$74:B$74)</f>
        <v>1.7071797609599999</v>
      </c>
      <c r="C73" s="169">
        <f t="shared" si="10"/>
        <v>44.670717768000003</v>
      </c>
      <c r="D73" s="147">
        <v>2.1246999999999999E-2</v>
      </c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</row>
    <row r="74" spans="1:17" outlineLevel="3" x14ac:dyDescent="0.2">
      <c r="A74" s="110" t="s">
        <v>147</v>
      </c>
      <c r="B74" s="106">
        <v>1.7071797609599999</v>
      </c>
      <c r="C74" s="106">
        <v>44.670717768000003</v>
      </c>
      <c r="D74" s="111">
        <v>2.1246999999999999E-2</v>
      </c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</row>
    <row r="75" spans="1:17" ht="15" x14ac:dyDescent="0.25">
      <c r="A75" s="96" t="s">
        <v>14</v>
      </c>
      <c r="B75" s="261">
        <f t="shared" ref="B75:D75" si="11">B$76+B$88</f>
        <v>10.322882459119999</v>
      </c>
      <c r="C75" s="261">
        <f t="shared" si="11"/>
        <v>270.11248576643004</v>
      </c>
      <c r="D75" s="244">
        <f t="shared" si="11"/>
        <v>0.12847799999999998</v>
      </c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</row>
    <row r="76" spans="1:17" ht="15" outlineLevel="1" x14ac:dyDescent="0.25">
      <c r="A76" s="143" t="s">
        <v>50</v>
      </c>
      <c r="B76" s="87">
        <f t="shared" ref="B76:D76" si="12">B$77+B$82+B$86</f>
        <v>0.40722816270999995</v>
      </c>
      <c r="C76" s="87">
        <f t="shared" si="12"/>
        <v>10.65568766628</v>
      </c>
      <c r="D76" s="91">
        <f t="shared" si="12"/>
        <v>5.0690000000000006E-3</v>
      </c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</row>
    <row r="77" spans="1:17" ht="14.25" outlineLevel="2" x14ac:dyDescent="0.25">
      <c r="A77" s="182" t="s">
        <v>195</v>
      </c>
      <c r="B77" s="169">
        <f t="shared" ref="B77:C77" si="13">SUM(B$78:B$81)</f>
        <v>0.22930230093999998</v>
      </c>
      <c r="C77" s="169">
        <f t="shared" si="13"/>
        <v>6.0000115999999997</v>
      </c>
      <c r="D77" s="147">
        <v>2.8540000000000002E-3</v>
      </c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</row>
    <row r="78" spans="1:17" outlineLevel="3" x14ac:dyDescent="0.2">
      <c r="A78" s="110" t="s">
        <v>112</v>
      </c>
      <c r="B78" s="106">
        <v>4.4331999999999998E-7</v>
      </c>
      <c r="C78" s="106">
        <v>1.1600000000000001E-5</v>
      </c>
      <c r="D78" s="111">
        <v>0</v>
      </c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</row>
    <row r="79" spans="1:17" outlineLevel="3" x14ac:dyDescent="0.2">
      <c r="A79" s="110" t="s">
        <v>77</v>
      </c>
      <c r="B79" s="106">
        <v>3.8216976270000001E-2</v>
      </c>
      <c r="C79" s="106">
        <v>1</v>
      </c>
      <c r="D79" s="111">
        <v>4.7600000000000002E-4</v>
      </c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</row>
    <row r="80" spans="1:17" outlineLevel="3" x14ac:dyDescent="0.2">
      <c r="A80" s="110" t="s">
        <v>1</v>
      </c>
      <c r="B80" s="106">
        <v>0.11465092881</v>
      </c>
      <c r="C80" s="106">
        <v>3</v>
      </c>
      <c r="D80" s="111">
        <v>1.4270000000000001E-3</v>
      </c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</row>
    <row r="81" spans="1:17" outlineLevel="3" x14ac:dyDescent="0.2">
      <c r="A81" s="110" t="s">
        <v>0</v>
      </c>
      <c r="B81" s="106">
        <v>7.6433952540000002E-2</v>
      </c>
      <c r="C81" s="106">
        <v>2</v>
      </c>
      <c r="D81" s="111">
        <v>9.5100000000000002E-4</v>
      </c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</row>
    <row r="82" spans="1:17" ht="14.25" outlineLevel="2" x14ac:dyDescent="0.25">
      <c r="A82" s="182" t="s">
        <v>116</v>
      </c>
      <c r="B82" s="169">
        <f t="shared" ref="B82:C82" si="14">SUM(B$83:B$85)</f>
        <v>0.17788937793000001</v>
      </c>
      <c r="C82" s="169">
        <f t="shared" si="14"/>
        <v>4.6547214162800001</v>
      </c>
      <c r="D82" s="147">
        <v>2.215E-3</v>
      </c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</row>
    <row r="83" spans="1:17" outlineLevel="3" x14ac:dyDescent="0.2">
      <c r="A83" s="110" t="s">
        <v>49</v>
      </c>
      <c r="B83" s="106">
        <v>5.3739582530000003E-2</v>
      </c>
      <c r="C83" s="106">
        <v>1.4061704448500001</v>
      </c>
      <c r="D83" s="111">
        <v>6.69E-4</v>
      </c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</row>
    <row r="84" spans="1:17" outlineLevel="3" x14ac:dyDescent="0.2">
      <c r="A84" s="110" t="s">
        <v>123</v>
      </c>
      <c r="B84" s="106">
        <v>0.12161055132</v>
      </c>
      <c r="C84" s="106">
        <v>3.1821081409600001</v>
      </c>
      <c r="D84" s="111">
        <v>1.5139999999999999E-3</v>
      </c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</row>
    <row r="85" spans="1:17" outlineLevel="3" x14ac:dyDescent="0.2">
      <c r="A85" s="110" t="s">
        <v>95</v>
      </c>
      <c r="B85" s="106">
        <v>2.5392440800000001E-3</v>
      </c>
      <c r="C85" s="106">
        <v>6.6442830470000006E-2</v>
      </c>
      <c r="D85" s="111">
        <v>3.1999999999999999E-5</v>
      </c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</row>
    <row r="86" spans="1:17" ht="14.25" outlineLevel="2" x14ac:dyDescent="0.25">
      <c r="A86" s="182" t="s">
        <v>137</v>
      </c>
      <c r="B86" s="169">
        <f t="shared" ref="B86:C86" si="15">SUM(B$87:B$87)</f>
        <v>3.6483840000000001E-5</v>
      </c>
      <c r="C86" s="169">
        <f t="shared" si="15"/>
        <v>9.5465000000000003E-4</v>
      </c>
      <c r="D86" s="147">
        <v>0</v>
      </c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</row>
    <row r="87" spans="1:17" outlineLevel="3" x14ac:dyDescent="0.2">
      <c r="A87" s="110" t="s">
        <v>71</v>
      </c>
      <c r="B87" s="106">
        <v>3.6483840000000001E-5</v>
      </c>
      <c r="C87" s="106">
        <v>9.5465000000000003E-4</v>
      </c>
      <c r="D87" s="111">
        <v>0</v>
      </c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</row>
    <row r="88" spans="1:17" ht="15" outlineLevel="1" x14ac:dyDescent="0.25">
      <c r="A88" s="143" t="s">
        <v>65</v>
      </c>
      <c r="B88" s="87">
        <f t="shared" ref="B88:D88" si="16">B$89+B$95+B$97+B$104+B$105</f>
        <v>9.9156542964099987</v>
      </c>
      <c r="C88" s="87">
        <f t="shared" si="16"/>
        <v>259.45679810015002</v>
      </c>
      <c r="D88" s="91">
        <f t="shared" si="16"/>
        <v>0.12340899999999999</v>
      </c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</row>
    <row r="89" spans="1:17" ht="14.25" outlineLevel="2" x14ac:dyDescent="0.25">
      <c r="A89" s="182" t="s">
        <v>178</v>
      </c>
      <c r="B89" s="169">
        <f t="shared" ref="B89:C89" si="17">SUM(B$90:B$94)</f>
        <v>8.2635435798299994</v>
      </c>
      <c r="C89" s="169">
        <f t="shared" si="17"/>
        <v>216.22703798361999</v>
      </c>
      <c r="D89" s="147">
        <v>0.10284799999999999</v>
      </c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</row>
    <row r="90" spans="1:17" outlineLevel="3" x14ac:dyDescent="0.2">
      <c r="A90" s="110" t="s">
        <v>66</v>
      </c>
      <c r="B90" s="106">
        <v>0.11361999913</v>
      </c>
      <c r="C90" s="106">
        <v>2.9730243000000001</v>
      </c>
      <c r="D90" s="111">
        <v>1.4139999999999999E-3</v>
      </c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</row>
    <row r="91" spans="1:17" outlineLevel="3" x14ac:dyDescent="0.2">
      <c r="A91" s="110" t="s">
        <v>54</v>
      </c>
      <c r="B91" s="106">
        <v>0.26538700596999998</v>
      </c>
      <c r="C91" s="106">
        <v>6.9442177761100004</v>
      </c>
      <c r="D91" s="111">
        <v>3.3029999999999999E-3</v>
      </c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</row>
    <row r="92" spans="1:17" outlineLevel="3" x14ac:dyDescent="0.2">
      <c r="A92" s="110" t="s">
        <v>96</v>
      </c>
      <c r="B92" s="106">
        <v>5.5673799570000002E-2</v>
      </c>
      <c r="C92" s="106">
        <v>1.4567819070000001</v>
      </c>
      <c r="D92" s="111">
        <v>6.9300000000000004E-4</v>
      </c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</row>
    <row r="93" spans="1:17" outlineLevel="3" x14ac:dyDescent="0.2">
      <c r="A93" s="110" t="s">
        <v>132</v>
      </c>
      <c r="B93" s="106">
        <v>0.46567169465000002</v>
      </c>
      <c r="C93" s="106">
        <v>12.184943448789999</v>
      </c>
      <c r="D93" s="111">
        <v>5.7959999999999999E-3</v>
      </c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</row>
    <row r="94" spans="1:17" outlineLevel="3" x14ac:dyDescent="0.2">
      <c r="A94" s="110" t="s">
        <v>147</v>
      </c>
      <c r="B94" s="106">
        <v>7.36319108051</v>
      </c>
      <c r="C94" s="106">
        <v>192.66807055172001</v>
      </c>
      <c r="D94" s="111">
        <v>9.1642000000000001E-2</v>
      </c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</row>
    <row r="95" spans="1:17" ht="14.25" outlineLevel="2" x14ac:dyDescent="0.25">
      <c r="A95" s="182" t="s">
        <v>44</v>
      </c>
      <c r="B95" s="169">
        <f t="shared" ref="B95:C95" si="18">SUM(B$96:B$96)</f>
        <v>2.4369463260000002E-2</v>
      </c>
      <c r="C95" s="169">
        <f t="shared" si="18"/>
        <v>0.63766068480000004</v>
      </c>
      <c r="D95" s="147">
        <v>3.0299999999999999E-4</v>
      </c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</row>
    <row r="96" spans="1:17" outlineLevel="3" x14ac:dyDescent="0.2">
      <c r="A96" s="110" t="s">
        <v>27</v>
      </c>
      <c r="B96" s="106">
        <v>2.4369463260000002E-2</v>
      </c>
      <c r="C96" s="106">
        <v>0.63766068480000004</v>
      </c>
      <c r="D96" s="111">
        <v>3.0299999999999999E-4</v>
      </c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</row>
    <row r="97" spans="1:17" ht="14.25" outlineLevel="2" x14ac:dyDescent="0.25">
      <c r="A97" s="182" t="s">
        <v>216</v>
      </c>
      <c r="B97" s="169">
        <f t="shared" ref="B97:C97" si="19">SUM(B$98:B$103)</f>
        <v>1.5145176897299999</v>
      </c>
      <c r="C97" s="169">
        <f t="shared" si="19"/>
        <v>39.629448415310002</v>
      </c>
      <c r="D97" s="147">
        <v>1.8849000000000001E-2</v>
      </c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</row>
    <row r="98" spans="1:17" outlineLevel="3" x14ac:dyDescent="0.2">
      <c r="A98" s="110" t="s">
        <v>76</v>
      </c>
      <c r="B98" s="106">
        <v>0.11508968694</v>
      </c>
      <c r="C98" s="106">
        <v>3.0114807127300001</v>
      </c>
      <c r="D98" s="111">
        <v>1.4319999999999999E-3</v>
      </c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</row>
    <row r="99" spans="1:17" outlineLevel="3" x14ac:dyDescent="0.2">
      <c r="A99" s="110" t="s">
        <v>210</v>
      </c>
      <c r="B99" s="106">
        <v>3.4153328029999999E-2</v>
      </c>
      <c r="C99" s="106">
        <v>0.89366902779000001</v>
      </c>
      <c r="D99" s="111">
        <v>4.2499999999999998E-4</v>
      </c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</row>
    <row r="100" spans="1:17" outlineLevel="3" x14ac:dyDescent="0.2">
      <c r="A100" s="110" t="s">
        <v>128</v>
      </c>
      <c r="B100" s="106">
        <v>1.448654976E-2</v>
      </c>
      <c r="C100" s="106">
        <v>0.37906059498</v>
      </c>
      <c r="D100" s="111">
        <v>1.8000000000000001E-4</v>
      </c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</row>
    <row r="101" spans="1:17" outlineLevel="3" x14ac:dyDescent="0.2">
      <c r="A101" s="110" t="s">
        <v>151</v>
      </c>
      <c r="B101" s="106">
        <v>2.6859999999999998E-2</v>
      </c>
      <c r="C101" s="106">
        <v>0.70282902051999996</v>
      </c>
      <c r="D101" s="111">
        <v>3.3399999999999999E-4</v>
      </c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</row>
    <row r="102" spans="1:17" outlineLevel="3" x14ac:dyDescent="0.2">
      <c r="A102" s="110" t="s">
        <v>121</v>
      </c>
      <c r="B102" s="106">
        <v>1.2749999999999999</v>
      </c>
      <c r="C102" s="106">
        <v>33.362137050000001</v>
      </c>
      <c r="D102" s="111">
        <v>1.5869000000000001E-2</v>
      </c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</row>
    <row r="103" spans="1:17" outlineLevel="3" x14ac:dyDescent="0.2">
      <c r="A103" s="110" t="s">
        <v>104</v>
      </c>
      <c r="B103" s="106">
        <v>4.8928125000000003E-2</v>
      </c>
      <c r="C103" s="106">
        <v>1.28027200929</v>
      </c>
      <c r="D103" s="111">
        <v>6.0899999999999995E-4</v>
      </c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</row>
    <row r="104" spans="1:17" ht="14.25" outlineLevel="2" x14ac:dyDescent="0.25">
      <c r="A104" s="182" t="s">
        <v>56</v>
      </c>
      <c r="B104" s="169"/>
      <c r="C104" s="169"/>
      <c r="D104" s="147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</row>
    <row r="105" spans="1:17" ht="14.25" outlineLevel="2" x14ac:dyDescent="0.25">
      <c r="A105" s="182" t="s">
        <v>181</v>
      </c>
      <c r="B105" s="169">
        <f t="shared" ref="B105:C105" si="20">SUM(B$106:B$106)</f>
        <v>0.11322356359000001</v>
      </c>
      <c r="C105" s="169">
        <f t="shared" si="20"/>
        <v>2.9626510164200002</v>
      </c>
      <c r="D105" s="147">
        <v>1.4090000000000001E-3</v>
      </c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</row>
    <row r="106" spans="1:17" outlineLevel="3" x14ac:dyDescent="0.2">
      <c r="A106" s="110" t="s">
        <v>147</v>
      </c>
      <c r="B106" s="106">
        <v>0.11322356359000001</v>
      </c>
      <c r="C106" s="106">
        <v>2.9626510164200002</v>
      </c>
      <c r="D106" s="111">
        <v>1.4090000000000001E-3</v>
      </c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</row>
    <row r="107" spans="1:17" x14ac:dyDescent="0.2">
      <c r="B107" s="150"/>
      <c r="C107" s="150"/>
      <c r="D107" s="155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</row>
    <row r="108" spans="1:17" x14ac:dyDescent="0.2">
      <c r="B108" s="150"/>
      <c r="C108" s="150"/>
      <c r="D108" s="155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</row>
    <row r="109" spans="1:17" x14ac:dyDescent="0.2">
      <c r="B109" s="150"/>
      <c r="C109" s="150"/>
      <c r="D109" s="155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</row>
    <row r="110" spans="1:17" x14ac:dyDescent="0.2">
      <c r="B110" s="150"/>
      <c r="C110" s="150"/>
      <c r="D110" s="155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</row>
    <row r="111" spans="1:17" x14ac:dyDescent="0.2">
      <c r="B111" s="150"/>
      <c r="C111" s="150"/>
      <c r="D111" s="155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</row>
    <row r="112" spans="1:17" x14ac:dyDescent="0.2">
      <c r="B112" s="150"/>
      <c r="C112" s="150"/>
      <c r="D112" s="155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</row>
    <row r="113" spans="2:17" x14ac:dyDescent="0.2">
      <c r="B113" s="150"/>
      <c r="C113" s="150"/>
      <c r="D113" s="155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</row>
    <row r="114" spans="2:17" x14ac:dyDescent="0.2">
      <c r="B114" s="150"/>
      <c r="C114" s="150"/>
      <c r="D114" s="155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</row>
    <row r="115" spans="2:17" x14ac:dyDescent="0.2">
      <c r="B115" s="150"/>
      <c r="C115" s="150"/>
      <c r="D115" s="155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</row>
    <row r="116" spans="2:17" x14ac:dyDescent="0.2">
      <c r="B116" s="150"/>
      <c r="C116" s="150"/>
      <c r="D116" s="155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</row>
    <row r="117" spans="2:17" x14ac:dyDescent="0.2">
      <c r="B117" s="150"/>
      <c r="C117" s="150"/>
      <c r="D117" s="155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</row>
    <row r="118" spans="2:17" x14ac:dyDescent="0.2">
      <c r="B118" s="150"/>
      <c r="C118" s="150"/>
      <c r="D118" s="155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</row>
    <row r="119" spans="2:17" x14ac:dyDescent="0.2">
      <c r="B119" s="150"/>
      <c r="C119" s="150"/>
      <c r="D119" s="155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</row>
    <row r="120" spans="2:17" x14ac:dyDescent="0.2">
      <c r="B120" s="150"/>
      <c r="C120" s="150"/>
      <c r="D120" s="155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</row>
    <row r="121" spans="2:17" x14ac:dyDescent="0.2">
      <c r="B121" s="150"/>
      <c r="C121" s="150"/>
      <c r="D121" s="155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</row>
    <row r="122" spans="2:17" x14ac:dyDescent="0.2">
      <c r="B122" s="150"/>
      <c r="C122" s="150"/>
      <c r="D122" s="155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</row>
    <row r="123" spans="2:17" x14ac:dyDescent="0.2">
      <c r="B123" s="150"/>
      <c r="C123" s="150"/>
      <c r="D123" s="155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</row>
    <row r="124" spans="2:17" x14ac:dyDescent="0.2">
      <c r="B124" s="150"/>
      <c r="C124" s="150"/>
      <c r="D124" s="155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</row>
    <row r="125" spans="2:17" x14ac:dyDescent="0.2">
      <c r="B125" s="150"/>
      <c r="C125" s="150"/>
      <c r="D125" s="155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</row>
    <row r="126" spans="2:17" x14ac:dyDescent="0.2">
      <c r="B126" s="150"/>
      <c r="C126" s="150"/>
      <c r="D126" s="155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</row>
    <row r="127" spans="2:17" x14ac:dyDescent="0.2">
      <c r="B127" s="150"/>
      <c r="C127" s="150"/>
      <c r="D127" s="155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</row>
    <row r="128" spans="2:17" x14ac:dyDescent="0.2">
      <c r="B128" s="150"/>
      <c r="C128" s="150"/>
      <c r="D128" s="155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</row>
    <row r="129" spans="2:17" x14ac:dyDescent="0.2">
      <c r="B129" s="150"/>
      <c r="C129" s="150"/>
      <c r="D129" s="155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</row>
    <row r="130" spans="2:17" x14ac:dyDescent="0.2">
      <c r="B130" s="150"/>
      <c r="C130" s="150"/>
      <c r="D130" s="155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</row>
    <row r="131" spans="2:17" x14ac:dyDescent="0.2">
      <c r="B131" s="150"/>
      <c r="C131" s="150"/>
      <c r="D131" s="155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</row>
    <row r="132" spans="2:17" x14ac:dyDescent="0.2">
      <c r="B132" s="150"/>
      <c r="C132" s="150"/>
      <c r="D132" s="155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</row>
    <row r="133" spans="2:17" x14ac:dyDescent="0.2">
      <c r="B133" s="150"/>
      <c r="C133" s="150"/>
      <c r="D133" s="155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</row>
    <row r="134" spans="2:17" x14ac:dyDescent="0.2">
      <c r="B134" s="150"/>
      <c r="C134" s="150"/>
      <c r="D134" s="155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</row>
    <row r="135" spans="2:17" x14ac:dyDescent="0.2">
      <c r="B135" s="150"/>
      <c r="C135" s="150"/>
      <c r="D135" s="155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</row>
    <row r="136" spans="2:17" x14ac:dyDescent="0.2">
      <c r="B136" s="150"/>
      <c r="C136" s="150"/>
      <c r="D136" s="155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</row>
    <row r="137" spans="2:17" x14ac:dyDescent="0.2">
      <c r="B137" s="150"/>
      <c r="C137" s="150"/>
      <c r="D137" s="155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</row>
    <row r="138" spans="2:17" x14ac:dyDescent="0.2">
      <c r="B138" s="150"/>
      <c r="C138" s="150"/>
      <c r="D138" s="155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</row>
    <row r="139" spans="2:17" x14ac:dyDescent="0.2">
      <c r="B139" s="150"/>
      <c r="C139" s="150"/>
      <c r="D139" s="155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</row>
    <row r="140" spans="2:17" x14ac:dyDescent="0.2">
      <c r="B140" s="150"/>
      <c r="C140" s="150"/>
      <c r="D140" s="155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</row>
    <row r="141" spans="2:17" x14ac:dyDescent="0.2">
      <c r="B141" s="150"/>
      <c r="C141" s="150"/>
      <c r="D141" s="155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</row>
    <row r="142" spans="2:17" x14ac:dyDescent="0.2">
      <c r="B142" s="150"/>
      <c r="C142" s="150"/>
      <c r="D142" s="155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</row>
    <row r="143" spans="2:17" x14ac:dyDescent="0.2">
      <c r="B143" s="150"/>
      <c r="C143" s="150"/>
      <c r="D143" s="155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</row>
    <row r="144" spans="2:17" x14ac:dyDescent="0.2">
      <c r="B144" s="150"/>
      <c r="C144" s="150"/>
      <c r="D144" s="155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</row>
    <row r="145" spans="2:17" x14ac:dyDescent="0.2">
      <c r="B145" s="150"/>
      <c r="C145" s="150"/>
      <c r="D145" s="155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</row>
    <row r="146" spans="2:17" x14ac:dyDescent="0.2">
      <c r="B146" s="150"/>
      <c r="C146" s="150"/>
      <c r="D146" s="155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</row>
    <row r="147" spans="2:17" x14ac:dyDescent="0.2">
      <c r="B147" s="150"/>
      <c r="C147" s="150"/>
      <c r="D147" s="155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</row>
    <row r="148" spans="2:17" x14ac:dyDescent="0.2">
      <c r="B148" s="150"/>
      <c r="C148" s="150"/>
      <c r="D148" s="155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</row>
    <row r="149" spans="2:17" x14ac:dyDescent="0.2">
      <c r="B149" s="150"/>
      <c r="C149" s="150"/>
      <c r="D149" s="155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</row>
    <row r="150" spans="2:17" x14ac:dyDescent="0.2">
      <c r="B150" s="150"/>
      <c r="C150" s="150"/>
      <c r="D150" s="155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</row>
    <row r="151" spans="2:17" x14ac:dyDescent="0.2">
      <c r="B151" s="150"/>
      <c r="C151" s="150"/>
      <c r="D151" s="155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</row>
    <row r="152" spans="2:17" x14ac:dyDescent="0.2">
      <c r="B152" s="150"/>
      <c r="C152" s="150"/>
      <c r="D152" s="155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</row>
    <row r="153" spans="2:17" x14ac:dyDescent="0.2">
      <c r="B153" s="150"/>
      <c r="C153" s="150"/>
      <c r="D153" s="155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</row>
    <row r="154" spans="2:17" x14ac:dyDescent="0.2">
      <c r="B154" s="150"/>
      <c r="C154" s="150"/>
      <c r="D154" s="155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</row>
    <row r="155" spans="2:17" x14ac:dyDescent="0.2">
      <c r="B155" s="150"/>
      <c r="C155" s="150"/>
      <c r="D155" s="155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</row>
    <row r="156" spans="2:17" x14ac:dyDescent="0.2">
      <c r="B156" s="150"/>
      <c r="C156" s="150"/>
      <c r="D156" s="155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</row>
    <row r="157" spans="2:17" x14ac:dyDescent="0.2">
      <c r="B157" s="150"/>
      <c r="C157" s="150"/>
      <c r="D157" s="155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</row>
    <row r="158" spans="2:17" x14ac:dyDescent="0.2">
      <c r="B158" s="150"/>
      <c r="C158" s="150"/>
      <c r="D158" s="155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</row>
    <row r="159" spans="2:17" x14ac:dyDescent="0.2">
      <c r="B159" s="150"/>
      <c r="C159" s="150"/>
      <c r="D159" s="155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</row>
    <row r="160" spans="2:17" x14ac:dyDescent="0.2">
      <c r="B160" s="150"/>
      <c r="C160" s="150"/>
      <c r="D160" s="155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</row>
    <row r="161" spans="2:17" x14ac:dyDescent="0.2">
      <c r="B161" s="150"/>
      <c r="C161" s="150"/>
      <c r="D161" s="155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</row>
    <row r="162" spans="2:17" x14ac:dyDescent="0.2">
      <c r="B162" s="150"/>
      <c r="C162" s="150"/>
      <c r="D162" s="155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</row>
    <row r="163" spans="2:17" x14ac:dyDescent="0.2">
      <c r="B163" s="150"/>
      <c r="C163" s="150"/>
      <c r="D163" s="155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</row>
    <row r="164" spans="2:17" x14ac:dyDescent="0.2">
      <c r="B164" s="150"/>
      <c r="C164" s="150"/>
      <c r="D164" s="155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</row>
    <row r="165" spans="2:17" x14ac:dyDescent="0.2">
      <c r="B165" s="150"/>
      <c r="C165" s="150"/>
      <c r="D165" s="155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</row>
    <row r="166" spans="2:17" x14ac:dyDescent="0.2">
      <c r="B166" s="150"/>
      <c r="C166" s="150"/>
      <c r="D166" s="155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</row>
    <row r="167" spans="2:17" x14ac:dyDescent="0.2">
      <c r="B167" s="150"/>
      <c r="C167" s="150"/>
      <c r="D167" s="155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</row>
    <row r="168" spans="2:17" x14ac:dyDescent="0.2">
      <c r="B168" s="150"/>
      <c r="C168" s="150"/>
      <c r="D168" s="155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</row>
    <row r="169" spans="2:17" x14ac:dyDescent="0.2">
      <c r="B169" s="150"/>
      <c r="C169" s="150"/>
      <c r="D169" s="155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</row>
    <row r="170" spans="2:17" x14ac:dyDescent="0.2">
      <c r="B170" s="150"/>
      <c r="C170" s="150"/>
      <c r="D170" s="155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</row>
    <row r="171" spans="2:17" x14ac:dyDescent="0.2">
      <c r="B171" s="150"/>
      <c r="C171" s="150"/>
      <c r="D171" s="155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</row>
    <row r="172" spans="2:17" x14ac:dyDescent="0.2">
      <c r="B172" s="150"/>
      <c r="C172" s="150"/>
      <c r="D172" s="155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</row>
    <row r="173" spans="2:17" x14ac:dyDescent="0.2">
      <c r="B173" s="150"/>
      <c r="C173" s="150"/>
      <c r="D173" s="155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</row>
    <row r="174" spans="2:17" x14ac:dyDescent="0.2">
      <c r="B174" s="150"/>
      <c r="C174" s="150"/>
      <c r="D174" s="155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</row>
    <row r="175" spans="2:17" x14ac:dyDescent="0.2">
      <c r="B175" s="150"/>
      <c r="C175" s="150"/>
      <c r="D175" s="155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</row>
    <row r="176" spans="2:17" x14ac:dyDescent="0.2">
      <c r="B176" s="150"/>
      <c r="C176" s="150"/>
      <c r="D176" s="155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</row>
    <row r="177" spans="2:17" x14ac:dyDescent="0.2">
      <c r="B177" s="150"/>
      <c r="C177" s="150"/>
      <c r="D177" s="155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</row>
    <row r="178" spans="2:17" x14ac:dyDescent="0.2">
      <c r="B178" s="150"/>
      <c r="C178" s="150"/>
      <c r="D178" s="155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</row>
    <row r="179" spans="2:17" x14ac:dyDescent="0.2">
      <c r="B179" s="150"/>
      <c r="C179" s="150"/>
      <c r="D179" s="155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</row>
    <row r="180" spans="2:17" x14ac:dyDescent="0.2">
      <c r="B180" s="150"/>
      <c r="C180" s="150"/>
      <c r="D180" s="155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</row>
    <row r="181" spans="2:17" x14ac:dyDescent="0.2">
      <c r="B181" s="150"/>
      <c r="C181" s="150"/>
      <c r="D181" s="155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</row>
    <row r="182" spans="2:17" x14ac:dyDescent="0.2">
      <c r="B182" s="150"/>
      <c r="C182" s="150"/>
      <c r="D182" s="155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</row>
    <row r="183" spans="2:17" x14ac:dyDescent="0.2">
      <c r="B183" s="150"/>
      <c r="C183" s="150"/>
      <c r="D183" s="155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M180"/>
  <sheetViews>
    <sheetView workbookViewId="0"/>
  </sheetViews>
  <sheetFormatPr defaultRowHeight="11.25" outlineLevelRow="3" x14ac:dyDescent="0.2"/>
  <cols>
    <col min="1" max="1" width="52" style="23" customWidth="1"/>
    <col min="2" max="8" width="15.140625" style="38" customWidth="1"/>
    <col min="9" max="16384" width="9.140625" style="23"/>
  </cols>
  <sheetData>
    <row r="1" spans="1:13" s="145" customFormat="1" ht="12.75" x14ac:dyDescent="0.2">
      <c r="B1" s="162"/>
      <c r="D1" s="162"/>
      <c r="E1" s="162"/>
      <c r="F1" s="162"/>
      <c r="G1" s="162"/>
      <c r="H1" s="162"/>
    </row>
    <row r="2" spans="1:13" s="145" customFormat="1" ht="18.75" x14ac:dyDescent="0.2">
      <c r="A2" s="5" t="s">
        <v>109</v>
      </c>
      <c r="B2" s="5"/>
      <c r="C2" s="5"/>
      <c r="D2" s="5"/>
      <c r="E2" s="5"/>
      <c r="F2" s="5"/>
      <c r="G2" s="5"/>
      <c r="H2" s="5"/>
      <c r="I2" s="191"/>
      <c r="J2" s="191"/>
      <c r="K2" s="191"/>
      <c r="L2" s="191"/>
      <c r="M2" s="191"/>
    </row>
    <row r="3" spans="1:13" s="145" customFormat="1" ht="12.75" x14ac:dyDescent="0.2">
      <c r="A3" s="26"/>
      <c r="B3" s="162"/>
      <c r="C3" s="162"/>
      <c r="D3" s="162"/>
      <c r="E3" s="162"/>
      <c r="F3" s="162"/>
      <c r="G3" s="162"/>
      <c r="H3" s="162"/>
    </row>
    <row r="4" spans="1:13" s="178" customFormat="1" ht="12.75" x14ac:dyDescent="0.2">
      <c r="B4" s="199"/>
      <c r="C4" s="199"/>
      <c r="D4" s="199"/>
      <c r="E4" s="199"/>
      <c r="F4" s="199"/>
      <c r="G4" s="199"/>
      <c r="H4" s="199" t="str">
        <f>VALUSD</f>
        <v>млрд. дол. США</v>
      </c>
    </row>
    <row r="5" spans="1:13" s="168" customFormat="1" ht="12.75" x14ac:dyDescent="0.2">
      <c r="A5" s="105"/>
      <c r="B5" s="72">
        <v>43465</v>
      </c>
      <c r="C5" s="72">
        <v>43496</v>
      </c>
      <c r="D5" s="72">
        <v>43524</v>
      </c>
      <c r="E5" s="72">
        <v>43555</v>
      </c>
      <c r="F5" s="72">
        <v>43585</v>
      </c>
      <c r="G5" s="72">
        <v>43616</v>
      </c>
      <c r="H5" s="72">
        <v>43646</v>
      </c>
    </row>
    <row r="6" spans="1:13" s="78" customFormat="1" ht="31.5" x14ac:dyDescent="0.2">
      <c r="A6" s="33" t="s">
        <v>153</v>
      </c>
      <c r="B6" s="237">
        <f t="shared" ref="B6:G6" si="0">B$59+B$7</f>
        <v>78.316490487460001</v>
      </c>
      <c r="C6" s="237">
        <f t="shared" si="0"/>
        <v>78.255045255829998</v>
      </c>
      <c r="D6" s="237">
        <f t="shared" si="0"/>
        <v>78.243479901270007</v>
      </c>
      <c r="E6" s="237">
        <f t="shared" si="0"/>
        <v>78.793350198819994</v>
      </c>
      <c r="F6" s="237">
        <f t="shared" si="0"/>
        <v>79.823552441970008</v>
      </c>
      <c r="G6" s="237">
        <f t="shared" si="0"/>
        <v>78.390752069030015</v>
      </c>
      <c r="H6" s="237">
        <v>80.347737992480006</v>
      </c>
    </row>
    <row r="7" spans="1:13" s="54" customFormat="1" ht="15" x14ac:dyDescent="0.2">
      <c r="A7" s="238" t="s">
        <v>50</v>
      </c>
      <c r="B7" s="227">
        <f t="shared" ref="B7:H7" si="1">B$8+B$47</f>
        <v>27.861502627390003</v>
      </c>
      <c r="C7" s="227">
        <f t="shared" si="1"/>
        <v>27.916944546099998</v>
      </c>
      <c r="D7" s="227">
        <f t="shared" si="1"/>
        <v>28.168315861430003</v>
      </c>
      <c r="E7" s="227">
        <f t="shared" si="1"/>
        <v>28.424414779989998</v>
      </c>
      <c r="F7" s="227">
        <f t="shared" si="1"/>
        <v>29.583222472980012</v>
      </c>
      <c r="G7" s="227">
        <f t="shared" si="1"/>
        <v>29.682215106960012</v>
      </c>
      <c r="H7" s="227">
        <f t="shared" si="1"/>
        <v>30.30896332935</v>
      </c>
    </row>
    <row r="8" spans="1:13" s="83" customFormat="1" ht="15" outlineLevel="1" x14ac:dyDescent="0.2">
      <c r="A8" s="101" t="s">
        <v>70</v>
      </c>
      <c r="B8" s="109">
        <f t="shared" ref="B8:H8" si="2">B$9+B$45</f>
        <v>27.487826315950002</v>
      </c>
      <c r="C8" s="109">
        <f t="shared" si="2"/>
        <v>27.549708098469999</v>
      </c>
      <c r="D8" s="109">
        <f t="shared" si="2"/>
        <v>27.785161368370002</v>
      </c>
      <c r="E8" s="109">
        <f t="shared" si="2"/>
        <v>28.04873906932</v>
      </c>
      <c r="F8" s="109">
        <f t="shared" si="2"/>
        <v>29.19410859980001</v>
      </c>
      <c r="G8" s="109">
        <f t="shared" si="2"/>
        <v>29.290415457810013</v>
      </c>
      <c r="H8" s="109">
        <f t="shared" si="2"/>
        <v>29.901735166640002</v>
      </c>
    </row>
    <row r="9" spans="1:13" s="82" customFormat="1" ht="12.75" outlineLevel="2" x14ac:dyDescent="0.2">
      <c r="A9" s="60" t="s">
        <v>195</v>
      </c>
      <c r="B9" s="204">
        <f t="shared" ref="B9:G9" si="3">SUM(B$10:B$44)</f>
        <v>27.406626104820003</v>
      </c>
      <c r="C9" s="204">
        <f t="shared" si="3"/>
        <v>27.46870466284</v>
      </c>
      <c r="D9" s="204">
        <f t="shared" si="3"/>
        <v>27.701868939230003</v>
      </c>
      <c r="E9" s="204">
        <f t="shared" si="3"/>
        <v>27.966229169049999</v>
      </c>
      <c r="F9" s="204">
        <f t="shared" si="3"/>
        <v>29.110889754000009</v>
      </c>
      <c r="G9" s="204">
        <f t="shared" si="3"/>
        <v>29.207980859830013</v>
      </c>
      <c r="H9" s="204">
        <v>29.817075783770001</v>
      </c>
    </row>
    <row r="10" spans="1:13" s="19" customFormat="1" ht="12.75" outlineLevel="3" x14ac:dyDescent="0.2">
      <c r="A10" s="245" t="s">
        <v>52</v>
      </c>
      <c r="B10" s="159">
        <v>0.423707</v>
      </c>
      <c r="C10" s="159">
        <v>0</v>
      </c>
      <c r="D10" s="159">
        <v>0.11294999999999999</v>
      </c>
      <c r="E10" s="159">
        <v>0</v>
      </c>
      <c r="F10" s="159">
        <v>0</v>
      </c>
      <c r="G10" s="159">
        <v>0</v>
      </c>
      <c r="H10" s="159">
        <v>0</v>
      </c>
    </row>
    <row r="11" spans="1:13" ht="12.75" outlineLevel="3" x14ac:dyDescent="0.2">
      <c r="A11" s="110" t="s">
        <v>143</v>
      </c>
      <c r="B11" s="106">
        <v>2.2627073694200002</v>
      </c>
      <c r="C11" s="106">
        <v>2.25722406616</v>
      </c>
      <c r="D11" s="106">
        <v>2.3210086599399999</v>
      </c>
      <c r="E11" s="106">
        <v>2.2992028812699998</v>
      </c>
      <c r="F11" s="106">
        <v>2.4738730820099999</v>
      </c>
      <c r="G11" s="106">
        <v>2.52011279308</v>
      </c>
      <c r="H11" s="106">
        <v>2.5881268185900002</v>
      </c>
      <c r="I11" s="14"/>
      <c r="J11" s="14"/>
      <c r="K11" s="14"/>
    </row>
    <row r="12" spans="1:13" ht="12.75" outlineLevel="3" x14ac:dyDescent="0.2">
      <c r="A12" s="110" t="s">
        <v>203</v>
      </c>
      <c r="B12" s="106">
        <v>0.68740315390999995</v>
      </c>
      <c r="C12" s="106">
        <v>0.68573734417999999</v>
      </c>
      <c r="D12" s="106">
        <v>0.70511489673000005</v>
      </c>
      <c r="E12" s="106">
        <v>0.69849037193999997</v>
      </c>
      <c r="F12" s="106">
        <v>0.71500678002999996</v>
      </c>
      <c r="G12" s="106">
        <v>0.70826861274999997</v>
      </c>
      <c r="H12" s="106">
        <v>0.72738370940999997</v>
      </c>
      <c r="I12" s="14"/>
      <c r="J12" s="14"/>
      <c r="K12" s="14"/>
    </row>
    <row r="13" spans="1:13" ht="12.75" outlineLevel="3" x14ac:dyDescent="0.2">
      <c r="A13" s="110" t="s">
        <v>30</v>
      </c>
      <c r="B13" s="106">
        <v>0.69196167220000004</v>
      </c>
      <c r="C13" s="106">
        <v>0.64801398164000001</v>
      </c>
      <c r="D13" s="106">
        <v>0.87059826538999996</v>
      </c>
      <c r="E13" s="106">
        <v>1.0356979934099999</v>
      </c>
      <c r="F13" s="106">
        <v>1.24234127433</v>
      </c>
      <c r="G13" s="106">
        <v>1.52288894164</v>
      </c>
      <c r="H13" s="106">
        <v>0.97539866548999998</v>
      </c>
      <c r="I13" s="14"/>
      <c r="J13" s="14"/>
      <c r="K13" s="14"/>
    </row>
    <row r="14" spans="1:13" ht="12.75" outlineLevel="3" x14ac:dyDescent="0.2">
      <c r="A14" s="110" t="s">
        <v>34</v>
      </c>
      <c r="B14" s="106">
        <v>1.3182480490299999</v>
      </c>
      <c r="C14" s="106">
        <v>1.3150534893500001</v>
      </c>
      <c r="D14" s="106">
        <v>1.3522142453099999</v>
      </c>
      <c r="E14" s="106">
        <v>1.33951024938</v>
      </c>
      <c r="F14" s="106">
        <v>1.37118412605</v>
      </c>
      <c r="G14" s="106">
        <v>1.3582621954</v>
      </c>
      <c r="H14" s="106">
        <v>1.3949196339400001</v>
      </c>
      <c r="I14" s="14"/>
      <c r="J14" s="14"/>
      <c r="K14" s="14"/>
    </row>
    <row r="15" spans="1:13" ht="12.75" outlineLevel="3" x14ac:dyDescent="0.2">
      <c r="A15" s="110" t="s">
        <v>85</v>
      </c>
      <c r="B15" s="106">
        <v>1.0365402828900001</v>
      </c>
      <c r="C15" s="106">
        <v>1.0340283961600001</v>
      </c>
      <c r="D15" s="106">
        <v>1.0632479504800001</v>
      </c>
      <c r="E15" s="106">
        <v>1.05325878074</v>
      </c>
      <c r="F15" s="106">
        <v>1.0781639942200001</v>
      </c>
      <c r="G15" s="106">
        <v>1.0680034620900001</v>
      </c>
      <c r="H15" s="106">
        <v>1.09682725723</v>
      </c>
      <c r="I15" s="14"/>
      <c r="J15" s="14"/>
      <c r="K15" s="14"/>
    </row>
    <row r="16" spans="1:13" ht="12.75" outlineLevel="3" x14ac:dyDescent="0.2">
      <c r="A16" s="110" t="s">
        <v>134</v>
      </c>
      <c r="B16" s="106">
        <v>1.69385845206</v>
      </c>
      <c r="C16" s="106">
        <v>1.68975366168</v>
      </c>
      <c r="D16" s="106">
        <v>1.7375026877999999</v>
      </c>
      <c r="E16" s="106">
        <v>1.7211789231900001</v>
      </c>
      <c r="F16" s="106">
        <v>1.76187768527</v>
      </c>
      <c r="G16" s="106">
        <v>1.7452738894299999</v>
      </c>
      <c r="H16" s="106">
        <v>1.7923761871699999</v>
      </c>
      <c r="I16" s="14"/>
      <c r="J16" s="14"/>
      <c r="K16" s="14"/>
    </row>
    <row r="17" spans="1:11" ht="12.75" outlineLevel="3" x14ac:dyDescent="0.2">
      <c r="A17" s="110" t="s">
        <v>196</v>
      </c>
      <c r="B17" s="106">
        <v>3.3746665013200001</v>
      </c>
      <c r="C17" s="106">
        <v>3.3664885459899998</v>
      </c>
      <c r="D17" s="106">
        <v>3.4616187138600001</v>
      </c>
      <c r="E17" s="106">
        <v>3.4290969517700001</v>
      </c>
      <c r="F17" s="106">
        <v>3.5101809106599999</v>
      </c>
      <c r="G17" s="106">
        <v>3.47710124366</v>
      </c>
      <c r="H17" s="106">
        <v>3.5709429373999999</v>
      </c>
      <c r="I17" s="14"/>
      <c r="J17" s="14"/>
      <c r="K17" s="14"/>
    </row>
    <row r="18" spans="1:11" ht="12.75" outlineLevel="3" x14ac:dyDescent="0.2">
      <c r="A18" s="110" t="s">
        <v>26</v>
      </c>
      <c r="B18" s="106">
        <v>0.43692677880000003</v>
      </c>
      <c r="C18" s="106">
        <v>0.43586795781999998</v>
      </c>
      <c r="D18" s="106">
        <v>0.4481847061</v>
      </c>
      <c r="E18" s="106">
        <v>0.44397402963999999</v>
      </c>
      <c r="F18" s="106">
        <v>0.45447217901999998</v>
      </c>
      <c r="G18" s="106">
        <v>0.45018926918000002</v>
      </c>
      <c r="H18" s="106">
        <v>0.46233919538000001</v>
      </c>
      <c r="I18" s="14"/>
      <c r="J18" s="14"/>
      <c r="K18" s="14"/>
    </row>
    <row r="19" spans="1:11" ht="12.75" outlineLevel="3" x14ac:dyDescent="0.2">
      <c r="A19" s="110" t="s">
        <v>80</v>
      </c>
      <c r="B19" s="106">
        <v>0.43692677880000003</v>
      </c>
      <c r="C19" s="106">
        <v>0.43586795781999998</v>
      </c>
      <c r="D19" s="106">
        <v>0.4481847061</v>
      </c>
      <c r="E19" s="106">
        <v>0.44397402963999999</v>
      </c>
      <c r="F19" s="106">
        <v>0.45447217901999998</v>
      </c>
      <c r="G19" s="106">
        <v>0.45018926918000002</v>
      </c>
      <c r="H19" s="106">
        <v>0.46233919538000001</v>
      </c>
      <c r="I19" s="14"/>
      <c r="J19" s="14"/>
      <c r="K19" s="14"/>
    </row>
    <row r="20" spans="1:11" ht="12.75" outlineLevel="3" x14ac:dyDescent="0.2">
      <c r="A20" s="110" t="s">
        <v>171</v>
      </c>
      <c r="B20" s="106">
        <v>1.3515315323999999</v>
      </c>
      <c r="C20" s="106">
        <v>1.35889222559</v>
      </c>
      <c r="D20" s="106">
        <v>1.36967972661</v>
      </c>
      <c r="E20" s="106">
        <v>1.3654501299499999</v>
      </c>
      <c r="F20" s="106">
        <v>1.1551671238700001</v>
      </c>
      <c r="G20" s="106">
        <v>1.15228257379</v>
      </c>
      <c r="H20" s="106">
        <v>1.0496412908699999</v>
      </c>
      <c r="I20" s="14"/>
      <c r="J20" s="14"/>
      <c r="K20" s="14"/>
    </row>
    <row r="21" spans="1:11" ht="12.75" outlineLevel="3" x14ac:dyDescent="0.2">
      <c r="A21" s="110" t="s">
        <v>129</v>
      </c>
      <c r="B21" s="106">
        <v>0.43692677880000003</v>
      </c>
      <c r="C21" s="106">
        <v>0.43586795781999998</v>
      </c>
      <c r="D21" s="106">
        <v>0.4481847061</v>
      </c>
      <c r="E21" s="106">
        <v>0.44397402963999999</v>
      </c>
      <c r="F21" s="106">
        <v>0.45447217901999998</v>
      </c>
      <c r="G21" s="106">
        <v>0.45018926918000002</v>
      </c>
      <c r="H21" s="106">
        <v>0.46233919538000001</v>
      </c>
      <c r="I21" s="14"/>
      <c r="J21" s="14"/>
      <c r="K21" s="14"/>
    </row>
    <row r="22" spans="1:11" ht="12.75" outlineLevel="3" x14ac:dyDescent="0.2">
      <c r="A22" s="110" t="s">
        <v>193</v>
      </c>
      <c r="B22" s="106">
        <v>0.43692677880000003</v>
      </c>
      <c r="C22" s="106">
        <v>0.43586795781999998</v>
      </c>
      <c r="D22" s="106">
        <v>0.4481847061</v>
      </c>
      <c r="E22" s="106">
        <v>0.44397402963999999</v>
      </c>
      <c r="F22" s="106">
        <v>0.45447217901999998</v>
      </c>
      <c r="G22" s="106">
        <v>0.45018926918000002</v>
      </c>
      <c r="H22" s="106">
        <v>0.46233919538000001</v>
      </c>
      <c r="I22" s="14"/>
      <c r="J22" s="14"/>
      <c r="K22" s="14"/>
    </row>
    <row r="23" spans="1:11" ht="12.75" outlineLevel="3" x14ac:dyDescent="0.2">
      <c r="A23" s="110" t="s">
        <v>215</v>
      </c>
      <c r="B23" s="106">
        <v>0.69286224135999996</v>
      </c>
      <c r="C23" s="106">
        <v>0.79476530299000003</v>
      </c>
      <c r="D23" s="106">
        <v>0.88631020443999997</v>
      </c>
      <c r="E23" s="106">
        <v>0.89331864721999998</v>
      </c>
      <c r="F23" s="106">
        <v>1.1076797403800001</v>
      </c>
      <c r="G23" s="106">
        <v>1.12092332295</v>
      </c>
      <c r="H23" s="106">
        <v>1.3126080959499999</v>
      </c>
      <c r="I23" s="14"/>
      <c r="J23" s="14"/>
      <c r="K23" s="14"/>
    </row>
    <row r="24" spans="1:11" ht="12.75" outlineLevel="3" x14ac:dyDescent="0.2">
      <c r="A24" s="110" t="s">
        <v>152</v>
      </c>
      <c r="B24" s="106">
        <v>0.43692677880000003</v>
      </c>
      <c r="C24" s="106">
        <v>0.43586795781999998</v>
      </c>
      <c r="D24" s="106">
        <v>0.4481847061</v>
      </c>
      <c r="E24" s="106">
        <v>0.44397402963999999</v>
      </c>
      <c r="F24" s="106">
        <v>0.45447217901999998</v>
      </c>
      <c r="G24" s="106">
        <v>0.45018926918000002</v>
      </c>
      <c r="H24" s="106">
        <v>0.46233919538000001</v>
      </c>
      <c r="I24" s="14"/>
      <c r="J24" s="14"/>
      <c r="K24" s="14"/>
    </row>
    <row r="25" spans="1:11" ht="12.75" outlineLevel="3" x14ac:dyDescent="0.2">
      <c r="A25" s="110" t="s">
        <v>113</v>
      </c>
      <c r="B25" s="106">
        <v>0.43692677880000003</v>
      </c>
      <c r="C25" s="106">
        <v>0.43586795781999998</v>
      </c>
      <c r="D25" s="106">
        <v>0.4481847061</v>
      </c>
      <c r="E25" s="106">
        <v>0.44397402963999999</v>
      </c>
      <c r="F25" s="106">
        <v>0.45447217901999998</v>
      </c>
      <c r="G25" s="106">
        <v>0.45018926918000002</v>
      </c>
      <c r="H25" s="106">
        <v>0.46233919538000001</v>
      </c>
      <c r="I25" s="14"/>
      <c r="J25" s="14"/>
      <c r="K25" s="14"/>
    </row>
    <row r="26" spans="1:11" ht="12.75" outlineLevel="3" x14ac:dyDescent="0.2">
      <c r="A26" s="110" t="s">
        <v>176</v>
      </c>
      <c r="B26" s="106">
        <v>0.43692677880000003</v>
      </c>
      <c r="C26" s="106">
        <v>0.43586795781999998</v>
      </c>
      <c r="D26" s="106">
        <v>0.4481847061</v>
      </c>
      <c r="E26" s="106">
        <v>0.44397402963999999</v>
      </c>
      <c r="F26" s="106">
        <v>0.45447217901999998</v>
      </c>
      <c r="G26" s="106">
        <v>0.45018926918000002</v>
      </c>
      <c r="H26" s="106">
        <v>0.46233919538000001</v>
      </c>
      <c r="I26" s="14"/>
      <c r="J26" s="14"/>
      <c r="K26" s="14"/>
    </row>
    <row r="27" spans="1:11" ht="12.75" outlineLevel="3" x14ac:dyDescent="0.2">
      <c r="A27" s="110" t="s">
        <v>6</v>
      </c>
      <c r="B27" s="106">
        <v>0.43692677880000003</v>
      </c>
      <c r="C27" s="106">
        <v>0.43586795781999998</v>
      </c>
      <c r="D27" s="106">
        <v>0.4481847061</v>
      </c>
      <c r="E27" s="106">
        <v>0.44397402963999999</v>
      </c>
      <c r="F27" s="106">
        <v>0.45447217901999998</v>
      </c>
      <c r="G27" s="106">
        <v>0.45018926918000002</v>
      </c>
      <c r="H27" s="106">
        <v>0.46233919538000001</v>
      </c>
      <c r="I27" s="14"/>
      <c r="J27" s="14"/>
      <c r="K27" s="14"/>
    </row>
    <row r="28" spans="1:11" ht="12.75" outlineLevel="3" x14ac:dyDescent="0.2">
      <c r="A28" s="110" t="s">
        <v>53</v>
      </c>
      <c r="B28" s="106">
        <v>0.43692677880000003</v>
      </c>
      <c r="C28" s="106">
        <v>0.43586795781999998</v>
      </c>
      <c r="D28" s="106">
        <v>0.4481847061</v>
      </c>
      <c r="E28" s="106">
        <v>0.44397402963999999</v>
      </c>
      <c r="F28" s="106">
        <v>0.45447217901999998</v>
      </c>
      <c r="G28" s="106">
        <v>0.45018926918000002</v>
      </c>
      <c r="H28" s="106">
        <v>0.46233919538000001</v>
      </c>
      <c r="I28" s="14"/>
      <c r="J28" s="14"/>
      <c r="K28" s="14"/>
    </row>
    <row r="29" spans="1:11" ht="12.75" outlineLevel="3" x14ac:dyDescent="0.2">
      <c r="A29" s="110" t="s">
        <v>101</v>
      </c>
      <c r="B29" s="106">
        <v>0.43692677880000003</v>
      </c>
      <c r="C29" s="106">
        <v>0.43586795781999998</v>
      </c>
      <c r="D29" s="106">
        <v>0.4481847061</v>
      </c>
      <c r="E29" s="106">
        <v>0.44397402963999999</v>
      </c>
      <c r="F29" s="106">
        <v>0.45447217901999998</v>
      </c>
      <c r="G29" s="106">
        <v>0.45018926918000002</v>
      </c>
      <c r="H29" s="106">
        <v>0.46233919538000001</v>
      </c>
      <c r="I29" s="14"/>
      <c r="J29" s="14"/>
      <c r="K29" s="14"/>
    </row>
    <row r="30" spans="1:11" ht="12.75" outlineLevel="3" x14ac:dyDescent="0.2">
      <c r="A30" s="110" t="s">
        <v>93</v>
      </c>
      <c r="B30" s="106">
        <v>0.43692677880000003</v>
      </c>
      <c r="C30" s="106">
        <v>0.43586795781999998</v>
      </c>
      <c r="D30" s="106">
        <v>0.4481847061</v>
      </c>
      <c r="E30" s="106">
        <v>0.44397402963999999</v>
      </c>
      <c r="F30" s="106">
        <v>0.45447217901999998</v>
      </c>
      <c r="G30" s="106">
        <v>0.45018926918000002</v>
      </c>
      <c r="H30" s="106">
        <v>0.46233919538000001</v>
      </c>
      <c r="I30" s="14"/>
      <c r="J30" s="14"/>
      <c r="K30" s="14"/>
    </row>
    <row r="31" spans="1:11" ht="12.75" outlineLevel="3" x14ac:dyDescent="0.2">
      <c r="A31" s="110" t="s">
        <v>149</v>
      </c>
      <c r="B31" s="106">
        <v>0.43692677880000003</v>
      </c>
      <c r="C31" s="106">
        <v>0.43586795781999998</v>
      </c>
      <c r="D31" s="106">
        <v>0.4481847061</v>
      </c>
      <c r="E31" s="106">
        <v>0.44397402963999999</v>
      </c>
      <c r="F31" s="106">
        <v>0.45447217901999998</v>
      </c>
      <c r="G31" s="106">
        <v>0.45018926918000002</v>
      </c>
      <c r="H31" s="106">
        <v>0.46233919538000001</v>
      </c>
      <c r="I31" s="14"/>
      <c r="J31" s="14"/>
      <c r="K31" s="14"/>
    </row>
    <row r="32" spans="1:11" ht="12.75" outlineLevel="3" x14ac:dyDescent="0.2">
      <c r="A32" s="110" t="s">
        <v>204</v>
      </c>
      <c r="B32" s="106">
        <v>0.43692677880000003</v>
      </c>
      <c r="C32" s="106">
        <v>0.43586795781999998</v>
      </c>
      <c r="D32" s="106">
        <v>0.4481847061</v>
      </c>
      <c r="E32" s="106">
        <v>0.44397402963999999</v>
      </c>
      <c r="F32" s="106">
        <v>0.45447217901999998</v>
      </c>
      <c r="G32" s="106">
        <v>0.45018926918000002</v>
      </c>
      <c r="H32" s="106">
        <v>0.46233919538000001</v>
      </c>
      <c r="I32" s="14"/>
      <c r="J32" s="14"/>
      <c r="K32" s="14"/>
    </row>
    <row r="33" spans="1:11" ht="12.75" outlineLevel="3" x14ac:dyDescent="0.2">
      <c r="A33" s="110" t="s">
        <v>31</v>
      </c>
      <c r="B33" s="106">
        <v>0.43692677880000003</v>
      </c>
      <c r="C33" s="106">
        <v>0.43586795781999998</v>
      </c>
      <c r="D33" s="106">
        <v>0.4481847061</v>
      </c>
      <c r="E33" s="106">
        <v>0.44397402963999999</v>
      </c>
      <c r="F33" s="106">
        <v>0.45447217901999998</v>
      </c>
      <c r="G33" s="106">
        <v>0.45018926918000002</v>
      </c>
      <c r="H33" s="106">
        <v>0.46233919538000001</v>
      </c>
      <c r="I33" s="14"/>
      <c r="J33" s="14"/>
      <c r="K33" s="14"/>
    </row>
    <row r="34" spans="1:11" ht="12.75" outlineLevel="3" x14ac:dyDescent="0.2">
      <c r="A34" s="110" t="s">
        <v>59</v>
      </c>
      <c r="B34" s="106">
        <v>0.23983854674999999</v>
      </c>
      <c r="C34" s="106">
        <v>1.0909385326100001</v>
      </c>
      <c r="D34" s="106">
        <v>0.73894904753000001</v>
      </c>
      <c r="E34" s="106">
        <v>0.89205254284000002</v>
      </c>
      <c r="F34" s="106">
        <v>0.66821085792000001</v>
      </c>
      <c r="G34" s="106">
        <v>0.42248075760999998</v>
      </c>
      <c r="H34" s="106">
        <v>0.17724330401999999</v>
      </c>
      <c r="I34" s="14"/>
      <c r="J34" s="14"/>
      <c r="K34" s="14"/>
    </row>
    <row r="35" spans="1:11" ht="12.75" outlineLevel="3" x14ac:dyDescent="0.2">
      <c r="A35" s="110" t="s">
        <v>46</v>
      </c>
      <c r="B35" s="106">
        <v>2.2713122724199999</v>
      </c>
      <c r="C35" s="106">
        <v>2.2830080330500002</v>
      </c>
      <c r="D35" s="106">
        <v>2.3329311261300001</v>
      </c>
      <c r="E35" s="106">
        <v>2.5747921437299999</v>
      </c>
      <c r="F35" s="106">
        <v>2.55002585591</v>
      </c>
      <c r="G35" s="106">
        <v>2.5910429813600002</v>
      </c>
      <c r="H35" s="106">
        <v>2.8288875184900002</v>
      </c>
      <c r="I35" s="14"/>
      <c r="J35" s="14"/>
      <c r="K35" s="14"/>
    </row>
    <row r="36" spans="1:11" ht="12.75" outlineLevel="3" x14ac:dyDescent="0.2">
      <c r="A36" s="110" t="s">
        <v>45</v>
      </c>
      <c r="B36" s="106">
        <v>0.43692703161000002</v>
      </c>
      <c r="C36" s="106">
        <v>0.43586821001999998</v>
      </c>
      <c r="D36" s="106">
        <v>0.44818496543000003</v>
      </c>
      <c r="E36" s="106">
        <v>0.44397428653999998</v>
      </c>
      <c r="F36" s="106">
        <v>0.45447244197999997</v>
      </c>
      <c r="G36" s="106">
        <v>0.45018952966999998</v>
      </c>
      <c r="H36" s="106">
        <v>0.4623394629</v>
      </c>
      <c r="I36" s="14"/>
      <c r="J36" s="14"/>
      <c r="K36" s="14"/>
    </row>
    <row r="37" spans="1:11" ht="12.75" outlineLevel="3" x14ac:dyDescent="0.2">
      <c r="A37" s="110" t="s">
        <v>94</v>
      </c>
      <c r="B37" s="106">
        <v>1.08349155E-3</v>
      </c>
      <c r="C37" s="106">
        <v>1.08086588E-3</v>
      </c>
      <c r="D37" s="106">
        <v>1.11140897E-3</v>
      </c>
      <c r="E37" s="106">
        <v>1.10096733E-3</v>
      </c>
      <c r="F37" s="106">
        <v>1.12700065E-3</v>
      </c>
      <c r="G37" s="106">
        <v>1.1163798899999999E-3</v>
      </c>
      <c r="H37" s="106">
        <v>1.1465092899999999E-3</v>
      </c>
      <c r="I37" s="14"/>
      <c r="J37" s="14"/>
      <c r="K37" s="14"/>
    </row>
    <row r="38" spans="1:11" ht="12.75" outlineLevel="3" x14ac:dyDescent="0.2">
      <c r="A38" s="110" t="s">
        <v>155</v>
      </c>
      <c r="B38" s="106">
        <v>1.4219136382299999</v>
      </c>
      <c r="C38" s="106">
        <v>1.0943104264700001</v>
      </c>
      <c r="D38" s="106">
        <v>1.0958153637100001</v>
      </c>
      <c r="E38" s="106">
        <v>1.0855202245</v>
      </c>
      <c r="F38" s="106">
        <v>1.02963260755</v>
      </c>
      <c r="G38" s="106">
        <v>1.08528651501</v>
      </c>
      <c r="H38" s="106">
        <v>1.1859479120900001</v>
      </c>
      <c r="I38" s="14"/>
      <c r="J38" s="14"/>
      <c r="K38" s="14"/>
    </row>
    <row r="39" spans="1:11" ht="12.75" outlineLevel="3" x14ac:dyDescent="0.2">
      <c r="A39" s="110" t="s">
        <v>160</v>
      </c>
      <c r="B39" s="106">
        <v>0.32409117412999999</v>
      </c>
      <c r="C39" s="106">
        <v>0.25464024426999998</v>
      </c>
      <c r="D39" s="106">
        <v>0.30906163781000001</v>
      </c>
      <c r="E39" s="106">
        <v>0.19246453426999999</v>
      </c>
      <c r="F39" s="106">
        <v>0.83358361412000004</v>
      </c>
      <c r="G39" s="106">
        <v>0.85738709448999995</v>
      </c>
      <c r="H39" s="106">
        <v>0.91236982367999997</v>
      </c>
      <c r="I39" s="14"/>
      <c r="J39" s="14"/>
      <c r="K39" s="14"/>
    </row>
    <row r="40" spans="1:11" ht="12.75" outlineLevel="3" x14ac:dyDescent="0.2">
      <c r="A40" s="110" t="s">
        <v>208</v>
      </c>
      <c r="B40" s="106">
        <v>0.20947864409</v>
      </c>
      <c r="C40" s="106">
        <v>0.20897100666999999</v>
      </c>
      <c r="D40" s="106">
        <v>0.21487610532000001</v>
      </c>
      <c r="E40" s="106">
        <v>0.21285735335</v>
      </c>
      <c r="F40" s="106">
        <v>0.21789054930000001</v>
      </c>
      <c r="G40" s="106">
        <v>0.21583716603</v>
      </c>
      <c r="H40" s="106">
        <v>0.50735745584000003</v>
      </c>
      <c r="I40" s="14"/>
      <c r="J40" s="14"/>
      <c r="K40" s="14"/>
    </row>
    <row r="41" spans="1:11" ht="12.75" outlineLevel="3" x14ac:dyDescent="0.2">
      <c r="A41" s="110" t="s">
        <v>39</v>
      </c>
      <c r="B41" s="106">
        <v>0.64552002972</v>
      </c>
      <c r="C41" s="106">
        <v>0.64395571687999997</v>
      </c>
      <c r="D41" s="106">
        <v>0.66842310030999996</v>
      </c>
      <c r="E41" s="106">
        <v>0.68152663063999996</v>
      </c>
      <c r="F41" s="106">
        <v>0.69764191642999995</v>
      </c>
      <c r="G41" s="106">
        <v>0.65015021078000002</v>
      </c>
      <c r="H41" s="106">
        <v>0.66769677978999997</v>
      </c>
      <c r="I41" s="14"/>
      <c r="J41" s="14"/>
      <c r="K41" s="14"/>
    </row>
    <row r="42" spans="1:11" ht="12.75" outlineLevel="3" x14ac:dyDescent="0.2">
      <c r="A42" s="110" t="s">
        <v>89</v>
      </c>
      <c r="B42" s="106">
        <v>0.63203673581999997</v>
      </c>
      <c r="C42" s="106">
        <v>0.63050509759999995</v>
      </c>
      <c r="D42" s="106">
        <v>0.64832189841999999</v>
      </c>
      <c r="E42" s="106">
        <v>0.64223094145000004</v>
      </c>
      <c r="F42" s="106">
        <v>0.65741704672000001</v>
      </c>
      <c r="G42" s="106">
        <v>0.65122160054</v>
      </c>
      <c r="H42" s="106">
        <v>0.66879708475999999</v>
      </c>
      <c r="I42" s="14"/>
      <c r="J42" s="14"/>
      <c r="K42" s="14"/>
    </row>
    <row r="43" spans="1:11" ht="12.75" outlineLevel="3" x14ac:dyDescent="0.2">
      <c r="A43" s="110" t="s">
        <v>194</v>
      </c>
      <c r="B43" s="106">
        <v>0.87330551556000002</v>
      </c>
      <c r="C43" s="106">
        <v>0.87435816939</v>
      </c>
      <c r="D43" s="106">
        <v>0.42251766840999999</v>
      </c>
      <c r="E43" s="106">
        <v>0.52828780364000005</v>
      </c>
      <c r="F43" s="106">
        <v>0.54660224940000002</v>
      </c>
      <c r="G43" s="106">
        <v>0.63767388915000001</v>
      </c>
      <c r="H43" s="106">
        <v>0.73641102864999997</v>
      </c>
      <c r="I43" s="14"/>
      <c r="J43" s="14"/>
      <c r="K43" s="14"/>
    </row>
    <row r="44" spans="1:11" ht="12.75" outlineLevel="3" x14ac:dyDescent="0.2">
      <c r="A44" s="110" t="s">
        <v>144</v>
      </c>
      <c r="B44" s="106">
        <v>0.70065786715</v>
      </c>
      <c r="C44" s="106">
        <v>0.69895993678000001</v>
      </c>
      <c r="D44" s="106">
        <v>0.66684538123000003</v>
      </c>
      <c r="E44" s="106">
        <v>0.66058039693000004</v>
      </c>
      <c r="F44" s="106">
        <v>0.67620039091999995</v>
      </c>
      <c r="G44" s="106">
        <v>0.66982793199000001</v>
      </c>
      <c r="H44" s="106">
        <v>0.68790557288999998</v>
      </c>
      <c r="I44" s="14"/>
      <c r="J44" s="14"/>
      <c r="K44" s="14"/>
    </row>
    <row r="45" spans="1:11" ht="12.75" outlineLevel="2" x14ac:dyDescent="0.2">
      <c r="A45" s="8" t="s">
        <v>116</v>
      </c>
      <c r="B45" s="247">
        <f t="shared" ref="B45:G45" si="4">SUM(B$46:B$46)</f>
        <v>8.1200211130000005E-2</v>
      </c>
      <c r="C45" s="247">
        <f t="shared" si="4"/>
        <v>8.1003435629999995E-2</v>
      </c>
      <c r="D45" s="247">
        <f t="shared" si="4"/>
        <v>8.3292429139999999E-2</v>
      </c>
      <c r="E45" s="247">
        <f t="shared" si="4"/>
        <v>8.2509900270000006E-2</v>
      </c>
      <c r="F45" s="247">
        <f t="shared" si="4"/>
        <v>8.3218845799999996E-2</v>
      </c>
      <c r="G45" s="247">
        <f t="shared" si="4"/>
        <v>8.2434597979999996E-2</v>
      </c>
      <c r="H45" s="247">
        <v>8.4659382869999994E-2</v>
      </c>
      <c r="I45" s="14"/>
      <c r="J45" s="14"/>
      <c r="K45" s="14"/>
    </row>
    <row r="46" spans="1:11" ht="12.75" outlineLevel="3" x14ac:dyDescent="0.2">
      <c r="A46" s="110" t="s">
        <v>28</v>
      </c>
      <c r="B46" s="106">
        <v>8.1200211130000005E-2</v>
      </c>
      <c r="C46" s="106">
        <v>8.1003435629999995E-2</v>
      </c>
      <c r="D46" s="106">
        <v>8.3292429139999999E-2</v>
      </c>
      <c r="E46" s="106">
        <v>8.2509900270000006E-2</v>
      </c>
      <c r="F46" s="106">
        <v>8.3218845799999996E-2</v>
      </c>
      <c r="G46" s="106">
        <v>8.2434597979999996E-2</v>
      </c>
      <c r="H46" s="106">
        <v>8.4659382869999994E-2</v>
      </c>
      <c r="I46" s="14"/>
      <c r="J46" s="14"/>
      <c r="K46" s="14"/>
    </row>
    <row r="47" spans="1:11" ht="15" outlineLevel="1" x14ac:dyDescent="0.25">
      <c r="A47" s="97" t="s">
        <v>14</v>
      </c>
      <c r="B47" s="39">
        <f t="shared" ref="B47:H47" si="5">B$48+B$53+B$57</f>
        <v>0.37367631143999996</v>
      </c>
      <c r="C47" s="39">
        <f t="shared" si="5"/>
        <v>0.36723644762999996</v>
      </c>
      <c r="D47" s="39">
        <f t="shared" si="5"/>
        <v>0.38315449305999999</v>
      </c>
      <c r="E47" s="39">
        <f t="shared" si="5"/>
        <v>0.37567571067</v>
      </c>
      <c r="F47" s="39">
        <f t="shared" si="5"/>
        <v>0.38911387317999996</v>
      </c>
      <c r="G47" s="39">
        <f t="shared" si="5"/>
        <v>0.39179964914999998</v>
      </c>
      <c r="H47" s="39">
        <f t="shared" si="5"/>
        <v>0.40722816271000001</v>
      </c>
      <c r="I47" s="14"/>
      <c r="J47" s="14"/>
      <c r="K47" s="14"/>
    </row>
    <row r="48" spans="1:11" ht="12.75" outlineLevel="2" x14ac:dyDescent="0.2">
      <c r="A48" s="8" t="s">
        <v>195</v>
      </c>
      <c r="B48" s="247">
        <f t="shared" ref="B48:G48" si="6">SUM(B$49:B$52)</f>
        <v>0.21669872839999998</v>
      </c>
      <c r="C48" s="247">
        <f t="shared" si="6"/>
        <v>0.21617359424999999</v>
      </c>
      <c r="D48" s="247">
        <f t="shared" si="6"/>
        <v>0.22228222347000001</v>
      </c>
      <c r="E48" s="247">
        <f t="shared" si="6"/>
        <v>0.22019389135</v>
      </c>
      <c r="F48" s="247">
        <f t="shared" si="6"/>
        <v>0.22540056609999998</v>
      </c>
      <c r="G48" s="247">
        <f t="shared" si="6"/>
        <v>0.22327640900999998</v>
      </c>
      <c r="H48" s="247">
        <v>0.22930230094000001</v>
      </c>
      <c r="I48" s="14"/>
      <c r="J48" s="14"/>
      <c r="K48" s="14"/>
    </row>
    <row r="49" spans="1:11" ht="12.75" outlineLevel="3" x14ac:dyDescent="0.2">
      <c r="A49" s="110" t="s">
        <v>112</v>
      </c>
      <c r="B49" s="106">
        <v>4.1894999999999998E-7</v>
      </c>
      <c r="C49" s="106">
        <v>4.1792999999999998E-7</v>
      </c>
      <c r="D49" s="106">
        <v>4.2973999999999998E-7</v>
      </c>
      <c r="E49" s="106">
        <v>4.2571000000000002E-7</v>
      </c>
      <c r="F49" s="106">
        <v>4.3576999999999999E-7</v>
      </c>
      <c r="G49" s="106">
        <v>4.3167E-7</v>
      </c>
      <c r="H49" s="106">
        <v>4.4331999999999998E-7</v>
      </c>
      <c r="I49" s="14"/>
      <c r="J49" s="14"/>
      <c r="K49" s="14"/>
    </row>
    <row r="50" spans="1:11" ht="12.75" outlineLevel="3" x14ac:dyDescent="0.2">
      <c r="A50" s="110" t="s">
        <v>77</v>
      </c>
      <c r="B50" s="106">
        <v>3.611638491E-2</v>
      </c>
      <c r="C50" s="106">
        <v>3.6028862719999999E-2</v>
      </c>
      <c r="D50" s="106">
        <v>3.7046965619999997E-2</v>
      </c>
      <c r="E50" s="106">
        <v>3.6698910940000003E-2</v>
      </c>
      <c r="F50" s="106">
        <v>3.7566688389999998E-2</v>
      </c>
      <c r="G50" s="106">
        <v>3.7212662889999998E-2</v>
      </c>
      <c r="H50" s="106">
        <v>3.8216976270000001E-2</v>
      </c>
      <c r="I50" s="14"/>
      <c r="J50" s="14"/>
      <c r="K50" s="14"/>
    </row>
    <row r="51" spans="1:11" ht="12.75" outlineLevel="3" x14ac:dyDescent="0.2">
      <c r="A51" s="110" t="s">
        <v>1</v>
      </c>
      <c r="B51" s="106">
        <v>0.10834915472999999</v>
      </c>
      <c r="C51" s="106">
        <v>0.10808658816</v>
      </c>
      <c r="D51" s="106">
        <v>0.11114089686</v>
      </c>
      <c r="E51" s="106">
        <v>0.11009673282</v>
      </c>
      <c r="F51" s="106">
        <v>0.11270006517</v>
      </c>
      <c r="G51" s="106">
        <v>0.11163798866999999</v>
      </c>
      <c r="H51" s="106">
        <v>0.11465092881</v>
      </c>
      <c r="I51" s="14"/>
      <c r="J51" s="14"/>
      <c r="K51" s="14"/>
    </row>
    <row r="52" spans="1:11" ht="12.75" outlineLevel="3" x14ac:dyDescent="0.2">
      <c r="A52" s="110" t="s">
        <v>0</v>
      </c>
      <c r="B52" s="106">
        <v>7.223276981E-2</v>
      </c>
      <c r="C52" s="106">
        <v>7.2057725439999998E-2</v>
      </c>
      <c r="D52" s="106">
        <v>7.4093931249999995E-2</v>
      </c>
      <c r="E52" s="106">
        <v>7.3397821880000005E-2</v>
      </c>
      <c r="F52" s="106">
        <v>7.5133376769999996E-2</v>
      </c>
      <c r="G52" s="106">
        <v>7.4425325779999996E-2</v>
      </c>
      <c r="H52" s="106">
        <v>7.6433952540000002E-2</v>
      </c>
      <c r="I52" s="14"/>
      <c r="J52" s="14"/>
      <c r="K52" s="14"/>
    </row>
    <row r="53" spans="1:11" ht="12.75" outlineLevel="2" x14ac:dyDescent="0.2">
      <c r="A53" s="8" t="s">
        <v>116</v>
      </c>
      <c r="B53" s="247">
        <f t="shared" ref="B53:G53" si="7">SUM(B$54:B$56)</f>
        <v>0.15694310452999999</v>
      </c>
      <c r="C53" s="247">
        <f t="shared" si="7"/>
        <v>0.15102845842999998</v>
      </c>
      <c r="D53" s="247">
        <f t="shared" si="7"/>
        <v>0.16083690270000001</v>
      </c>
      <c r="E53" s="247">
        <f t="shared" si="7"/>
        <v>0.15544678470000001</v>
      </c>
      <c r="F53" s="247">
        <f t="shared" si="7"/>
        <v>0.16367744403999998</v>
      </c>
      <c r="G53" s="247">
        <f t="shared" si="7"/>
        <v>0.16848771507000002</v>
      </c>
      <c r="H53" s="247">
        <v>0.17788937793000001</v>
      </c>
      <c r="I53" s="14"/>
      <c r="J53" s="14"/>
      <c r="K53" s="14"/>
    </row>
    <row r="54" spans="1:11" ht="12.75" outlineLevel="3" x14ac:dyDescent="0.2">
      <c r="A54" s="110" t="s">
        <v>49</v>
      </c>
      <c r="B54" s="106">
        <v>3.5871199889999997E-2</v>
      </c>
      <c r="C54" s="106">
        <v>3.1931413399999997E-2</v>
      </c>
      <c r="D54" s="106">
        <v>3.5572997689999997E-2</v>
      </c>
      <c r="E54" s="106">
        <v>3.7698967520000001E-2</v>
      </c>
      <c r="F54" s="106">
        <v>4.2905811070000001E-2</v>
      </c>
      <c r="G54" s="106">
        <v>4.8260815390000003E-2</v>
      </c>
      <c r="H54" s="106">
        <v>5.3739582530000003E-2</v>
      </c>
      <c r="I54" s="14"/>
      <c r="J54" s="14"/>
      <c r="K54" s="14"/>
    </row>
    <row r="55" spans="1:11" ht="12.75" outlineLevel="3" x14ac:dyDescent="0.2">
      <c r="A55" s="110" t="s">
        <v>123</v>
      </c>
      <c r="B55" s="106">
        <v>0.11839534242999999</v>
      </c>
      <c r="C55" s="106">
        <v>0.11656507721999999</v>
      </c>
      <c r="D55" s="106">
        <v>0.1226603889</v>
      </c>
      <c r="E55" s="106">
        <v>0.11516876099999999</v>
      </c>
      <c r="F55" s="106">
        <v>0.11827559587</v>
      </c>
      <c r="G55" s="106">
        <v>0.11775438503000001</v>
      </c>
      <c r="H55" s="106">
        <v>0.12161055132</v>
      </c>
      <c r="I55" s="14"/>
      <c r="J55" s="14"/>
      <c r="K55" s="14"/>
    </row>
    <row r="56" spans="1:11" ht="12.75" outlineLevel="3" x14ac:dyDescent="0.2">
      <c r="A56" s="110" t="s">
        <v>95</v>
      </c>
      <c r="B56" s="106">
        <v>2.67656221E-3</v>
      </c>
      <c r="C56" s="106">
        <v>2.5319678099999998E-3</v>
      </c>
      <c r="D56" s="106">
        <v>2.6035161100000002E-3</v>
      </c>
      <c r="E56" s="106">
        <v>2.5790561799999999E-3</v>
      </c>
      <c r="F56" s="106">
        <v>2.4960371E-3</v>
      </c>
      <c r="G56" s="106">
        <v>2.4725146499999999E-3</v>
      </c>
      <c r="H56" s="106">
        <v>2.5392440800000001E-3</v>
      </c>
      <c r="I56" s="14"/>
      <c r="J56" s="14"/>
      <c r="K56" s="14"/>
    </row>
    <row r="57" spans="1:11" ht="12.75" outlineLevel="2" x14ac:dyDescent="0.2">
      <c r="A57" s="8" t="s">
        <v>137</v>
      </c>
      <c r="B57" s="247">
        <f t="shared" ref="B57:G57" si="8">SUM(B$58:B$58)</f>
        <v>3.4478509999999999E-5</v>
      </c>
      <c r="C57" s="247">
        <f t="shared" si="8"/>
        <v>3.4394950000000002E-5</v>
      </c>
      <c r="D57" s="247">
        <f t="shared" si="8"/>
        <v>3.5366890000000001E-5</v>
      </c>
      <c r="E57" s="247">
        <f t="shared" si="8"/>
        <v>3.503462E-5</v>
      </c>
      <c r="F57" s="247">
        <f t="shared" si="8"/>
        <v>3.5863040000000001E-5</v>
      </c>
      <c r="G57" s="247">
        <f t="shared" si="8"/>
        <v>3.5525070000000001E-5</v>
      </c>
      <c r="H57" s="247">
        <v>3.6483840000000001E-5</v>
      </c>
      <c r="I57" s="14"/>
      <c r="J57" s="14"/>
      <c r="K57" s="14"/>
    </row>
    <row r="58" spans="1:11" ht="12.75" outlineLevel="3" x14ac:dyDescent="0.2">
      <c r="A58" s="110" t="s">
        <v>71</v>
      </c>
      <c r="B58" s="106">
        <v>3.4478509999999999E-5</v>
      </c>
      <c r="C58" s="106">
        <v>3.4394950000000002E-5</v>
      </c>
      <c r="D58" s="106">
        <v>3.5366890000000001E-5</v>
      </c>
      <c r="E58" s="106">
        <v>3.503462E-5</v>
      </c>
      <c r="F58" s="106">
        <v>3.5863040000000001E-5</v>
      </c>
      <c r="G58" s="106">
        <v>3.5525070000000001E-5</v>
      </c>
      <c r="H58" s="106">
        <v>3.6483840000000001E-5</v>
      </c>
      <c r="I58" s="14"/>
      <c r="J58" s="14"/>
      <c r="K58" s="14"/>
    </row>
    <row r="59" spans="1:11" ht="15" x14ac:dyDescent="0.25">
      <c r="A59" s="6" t="s">
        <v>65</v>
      </c>
      <c r="B59" s="154">
        <f t="shared" ref="B59:H59" si="9">B$60+B$89</f>
        <v>50.454987860069998</v>
      </c>
      <c r="C59" s="154">
        <f t="shared" si="9"/>
        <v>50.338100709729993</v>
      </c>
      <c r="D59" s="154">
        <f t="shared" si="9"/>
        <v>50.075164039839997</v>
      </c>
      <c r="E59" s="154">
        <f t="shared" si="9"/>
        <v>50.368935418829999</v>
      </c>
      <c r="F59" s="154">
        <f t="shared" si="9"/>
        <v>50.240329968990004</v>
      </c>
      <c r="G59" s="154">
        <f t="shared" si="9"/>
        <v>48.708536962069999</v>
      </c>
      <c r="H59" s="154">
        <f t="shared" si="9"/>
        <v>50.038774663129999</v>
      </c>
      <c r="I59" s="14"/>
      <c r="J59" s="14"/>
      <c r="K59" s="14"/>
    </row>
    <row r="60" spans="1:11" ht="15" outlineLevel="1" x14ac:dyDescent="0.25">
      <c r="A60" s="97" t="s">
        <v>70</v>
      </c>
      <c r="B60" s="39">
        <f t="shared" ref="B60:H60" si="10">B$61+B$68+B$75+B$79+B$87</f>
        <v>39.699162929109995</v>
      </c>
      <c r="C60" s="39">
        <f t="shared" si="10"/>
        <v>39.703472717539995</v>
      </c>
      <c r="D60" s="39">
        <f t="shared" si="10"/>
        <v>39.63649368035</v>
      </c>
      <c r="E60" s="39">
        <f t="shared" si="10"/>
        <v>40.180549094180002</v>
      </c>
      <c r="F60" s="39">
        <f t="shared" si="10"/>
        <v>40.138600461560003</v>
      </c>
      <c r="G60" s="39">
        <f t="shared" si="10"/>
        <v>38.865913554149998</v>
      </c>
      <c r="H60" s="39">
        <f t="shared" si="10"/>
        <v>40.123120366720002</v>
      </c>
      <c r="I60" s="14"/>
      <c r="J60" s="14"/>
      <c r="K60" s="14"/>
    </row>
    <row r="61" spans="1:11" ht="12.75" outlineLevel="2" x14ac:dyDescent="0.2">
      <c r="A61" s="8" t="s">
        <v>178</v>
      </c>
      <c r="B61" s="247">
        <f t="shared" ref="B61:G61" si="11">SUM(B$62:B$67)</f>
        <v>13.39273211223</v>
      </c>
      <c r="C61" s="247">
        <f t="shared" si="11"/>
        <v>13.372701678329999</v>
      </c>
      <c r="D61" s="247">
        <f t="shared" si="11"/>
        <v>13.315327805699999</v>
      </c>
      <c r="E61" s="247">
        <f t="shared" si="11"/>
        <v>12.879437350790001</v>
      </c>
      <c r="F61" s="247">
        <f t="shared" si="11"/>
        <v>12.837787198369998</v>
      </c>
      <c r="G61" s="247">
        <f t="shared" si="11"/>
        <v>12.561363474709999</v>
      </c>
      <c r="H61" s="247">
        <v>12.614117660710001</v>
      </c>
      <c r="I61" s="14"/>
      <c r="J61" s="14"/>
      <c r="K61" s="14"/>
    </row>
    <row r="62" spans="1:11" ht="12.75" outlineLevel="3" x14ac:dyDescent="0.2">
      <c r="A62" s="110" t="s">
        <v>18</v>
      </c>
      <c r="B62" s="106">
        <v>3.7912740495400001</v>
      </c>
      <c r="C62" s="106">
        <v>3.78299905693</v>
      </c>
      <c r="D62" s="106">
        <v>3.7687659889099998</v>
      </c>
      <c r="E62" s="106">
        <v>3.7131580513700002</v>
      </c>
      <c r="F62" s="106">
        <v>3.6817130578900001</v>
      </c>
      <c r="G62" s="106">
        <v>3.6853540273099998</v>
      </c>
      <c r="H62" s="106">
        <v>3.7608219711099999</v>
      </c>
      <c r="I62" s="14"/>
      <c r="J62" s="14"/>
      <c r="K62" s="14"/>
    </row>
    <row r="63" spans="1:11" ht="12.75" outlineLevel="3" x14ac:dyDescent="0.2">
      <c r="A63" s="110" t="s">
        <v>54</v>
      </c>
      <c r="B63" s="106">
        <v>0.57780990312000002</v>
      </c>
      <c r="C63" s="106">
        <v>0.57990106028999999</v>
      </c>
      <c r="D63" s="106">
        <v>0.56895194897000001</v>
      </c>
      <c r="E63" s="106">
        <v>0.56291076891000003</v>
      </c>
      <c r="F63" s="106">
        <v>0.55401115640999998</v>
      </c>
      <c r="G63" s="106">
        <v>0.52130416238999999</v>
      </c>
      <c r="H63" s="106">
        <v>0.53334032066000003</v>
      </c>
      <c r="I63" s="14"/>
      <c r="J63" s="14"/>
      <c r="K63" s="14"/>
    </row>
    <row r="64" spans="1:11" ht="12.75" outlineLevel="3" x14ac:dyDescent="0.2">
      <c r="A64" s="110" t="s">
        <v>96</v>
      </c>
      <c r="B64" s="106">
        <v>0.68077226917</v>
      </c>
      <c r="C64" s="106">
        <v>0.67928638727000001</v>
      </c>
      <c r="D64" s="106">
        <v>0.66608237387000002</v>
      </c>
      <c r="E64" s="106">
        <v>0.65625436459999997</v>
      </c>
      <c r="F64" s="106">
        <v>0.68629045483999995</v>
      </c>
      <c r="G64" s="106">
        <v>0.68092296803999997</v>
      </c>
      <c r="H64" s="106">
        <v>0.69446098690000002</v>
      </c>
      <c r="I64" s="14"/>
      <c r="J64" s="14"/>
      <c r="K64" s="14"/>
    </row>
    <row r="65" spans="1:11" ht="12.75" outlineLevel="3" x14ac:dyDescent="0.2">
      <c r="A65" s="110" t="s">
        <v>132</v>
      </c>
      <c r="B65" s="106">
        <v>4.8777570288099996</v>
      </c>
      <c r="C65" s="106">
        <v>4.8400781628400003</v>
      </c>
      <c r="D65" s="106">
        <v>4.8278437074599996</v>
      </c>
      <c r="E65" s="106">
        <v>4.8242103460200001</v>
      </c>
      <c r="F65" s="106">
        <v>4.79844582596</v>
      </c>
      <c r="G65" s="106">
        <v>4.7961852925299997</v>
      </c>
      <c r="H65" s="106">
        <v>4.8319334971499996</v>
      </c>
      <c r="I65" s="14"/>
      <c r="J65" s="14"/>
      <c r="K65" s="14"/>
    </row>
    <row r="66" spans="1:11" ht="12.75" outlineLevel="3" x14ac:dyDescent="0.2">
      <c r="A66" s="110" t="s">
        <v>147</v>
      </c>
      <c r="B66" s="106">
        <v>3.4507485817300001</v>
      </c>
      <c r="C66" s="106">
        <v>3.47532673114</v>
      </c>
      <c r="D66" s="106">
        <v>3.4685735066299999</v>
      </c>
      <c r="E66" s="106">
        <v>3.1077935400299999</v>
      </c>
      <c r="F66" s="106">
        <v>3.1022164234099998</v>
      </c>
      <c r="G66" s="106">
        <v>2.8618523098300002</v>
      </c>
      <c r="H66" s="106">
        <v>2.7750568469400001</v>
      </c>
      <c r="I66" s="14"/>
      <c r="J66" s="14"/>
      <c r="K66" s="14"/>
    </row>
    <row r="67" spans="1:11" ht="12.75" outlineLevel="3" x14ac:dyDescent="0.2">
      <c r="A67" s="110" t="s">
        <v>142</v>
      </c>
      <c r="B67" s="106">
        <v>1.437027986E-2</v>
      </c>
      <c r="C67" s="106">
        <v>1.5110279860000001E-2</v>
      </c>
      <c r="D67" s="106">
        <v>1.5110279860000001E-2</v>
      </c>
      <c r="E67" s="106">
        <v>1.5110279860000001E-2</v>
      </c>
      <c r="F67" s="106">
        <v>1.5110279860000001E-2</v>
      </c>
      <c r="G67" s="106">
        <v>1.5744714609999998E-2</v>
      </c>
      <c r="H67" s="106">
        <v>1.850403795E-2</v>
      </c>
      <c r="I67" s="14"/>
      <c r="J67" s="14"/>
      <c r="K67" s="14"/>
    </row>
    <row r="68" spans="1:11" ht="12.75" outlineLevel="2" x14ac:dyDescent="0.2">
      <c r="A68" s="8" t="s">
        <v>44</v>
      </c>
      <c r="B68" s="247">
        <f t="shared" ref="B68:G68" si="12">SUM(B$69:B$74)</f>
        <v>1.7311024130200001</v>
      </c>
      <c r="C68" s="247">
        <f t="shared" si="12"/>
        <v>1.7441514921700001</v>
      </c>
      <c r="D68" s="247">
        <f t="shared" si="12"/>
        <v>1.7393910058000002</v>
      </c>
      <c r="E68" s="247">
        <f t="shared" si="12"/>
        <v>1.7340646021599999</v>
      </c>
      <c r="F68" s="247">
        <f t="shared" si="12"/>
        <v>1.7283534271900001</v>
      </c>
      <c r="G68" s="247">
        <f t="shared" si="12"/>
        <v>1.74004713843</v>
      </c>
      <c r="H68" s="247">
        <v>1.76532382654</v>
      </c>
      <c r="I68" s="14"/>
      <c r="J68" s="14"/>
      <c r="K68" s="14"/>
    </row>
    <row r="69" spans="1:11" ht="12.75" outlineLevel="3" x14ac:dyDescent="0.2">
      <c r="A69" s="110" t="s">
        <v>27</v>
      </c>
      <c r="B69" s="106">
        <v>0.29365465454</v>
      </c>
      <c r="C69" s="106">
        <v>0.30253457643999998</v>
      </c>
      <c r="D69" s="106">
        <v>0.30439780084000001</v>
      </c>
      <c r="E69" s="106">
        <v>0.29783619183999999</v>
      </c>
      <c r="F69" s="106">
        <v>0.29615922686000001</v>
      </c>
      <c r="G69" s="106">
        <v>0.29633375264</v>
      </c>
      <c r="H69" s="106">
        <v>0.30406101998000001</v>
      </c>
      <c r="I69" s="14"/>
      <c r="J69" s="14"/>
      <c r="K69" s="14"/>
    </row>
    <row r="70" spans="1:11" ht="12.75" outlineLevel="3" x14ac:dyDescent="0.2">
      <c r="A70" s="110" t="s">
        <v>51</v>
      </c>
      <c r="B70" s="106">
        <v>0.25954321514000001</v>
      </c>
      <c r="C70" s="106">
        <v>0.25897672530999999</v>
      </c>
      <c r="D70" s="106">
        <v>0.25800235727999998</v>
      </c>
      <c r="E70" s="106">
        <v>0.25419554649999998</v>
      </c>
      <c r="F70" s="106">
        <v>0.25204288367</v>
      </c>
      <c r="G70" s="106">
        <v>0.25229213733</v>
      </c>
      <c r="H70" s="106">
        <v>0.25732899853000002</v>
      </c>
      <c r="I70" s="14"/>
      <c r="J70" s="14"/>
      <c r="K70" s="14"/>
    </row>
    <row r="71" spans="1:11" ht="12.75" outlineLevel="3" x14ac:dyDescent="0.2">
      <c r="A71" s="110" t="s">
        <v>122</v>
      </c>
      <c r="B71" s="106">
        <v>0.60585586000000002</v>
      </c>
      <c r="C71" s="106">
        <v>0.60585586000000002</v>
      </c>
      <c r="D71" s="106">
        <v>0.60585586000000002</v>
      </c>
      <c r="E71" s="106">
        <v>0.60585586000000002</v>
      </c>
      <c r="F71" s="106">
        <v>0.60585586000000002</v>
      </c>
      <c r="G71" s="106">
        <v>0.60585586000000002</v>
      </c>
      <c r="H71" s="106">
        <v>0.60585586000000002</v>
      </c>
      <c r="I71" s="14"/>
      <c r="J71" s="14"/>
      <c r="K71" s="14"/>
    </row>
    <row r="72" spans="1:11" ht="12.75" outlineLevel="3" x14ac:dyDescent="0.2">
      <c r="A72" s="110" t="s">
        <v>136</v>
      </c>
      <c r="B72" s="106">
        <v>4.7472759500000001E-3</v>
      </c>
      <c r="C72" s="106">
        <v>4.7472759500000001E-3</v>
      </c>
      <c r="D72" s="106">
        <v>4.7472759500000001E-3</v>
      </c>
      <c r="E72" s="106">
        <v>4.7472759500000001E-3</v>
      </c>
      <c r="F72" s="106">
        <v>4.7472759500000001E-3</v>
      </c>
      <c r="G72" s="106">
        <v>4.7472759500000001E-3</v>
      </c>
      <c r="H72" s="106">
        <v>4.7472759500000001E-3</v>
      </c>
      <c r="I72" s="14"/>
      <c r="J72" s="14"/>
      <c r="K72" s="14"/>
    </row>
    <row r="73" spans="1:11" ht="12.75" outlineLevel="3" x14ac:dyDescent="0.2">
      <c r="A73" s="110" t="s">
        <v>213</v>
      </c>
      <c r="B73" s="106">
        <v>0</v>
      </c>
      <c r="C73" s="106">
        <v>0</v>
      </c>
      <c r="D73" s="106">
        <v>0</v>
      </c>
      <c r="E73" s="106">
        <v>9.7401464199999999E-3</v>
      </c>
      <c r="F73" s="106">
        <v>1.379943872E-2</v>
      </c>
      <c r="G73" s="106">
        <v>1.381308545E-2</v>
      </c>
      <c r="H73" s="106">
        <v>1.600497758E-2</v>
      </c>
      <c r="I73" s="14"/>
      <c r="J73" s="14"/>
      <c r="K73" s="14"/>
    </row>
    <row r="74" spans="1:11" ht="12.75" outlineLevel="3" x14ac:dyDescent="0.2">
      <c r="A74" s="110" t="s">
        <v>25</v>
      </c>
      <c r="B74" s="106">
        <v>0.56730140739000001</v>
      </c>
      <c r="C74" s="106">
        <v>0.57203705446999997</v>
      </c>
      <c r="D74" s="106">
        <v>0.56638771173000002</v>
      </c>
      <c r="E74" s="106">
        <v>0.56168958145000003</v>
      </c>
      <c r="F74" s="106">
        <v>0.55574874199000002</v>
      </c>
      <c r="G74" s="106">
        <v>0.56700502706</v>
      </c>
      <c r="H74" s="106">
        <v>0.57732569450000004</v>
      </c>
      <c r="I74" s="14"/>
      <c r="J74" s="14"/>
      <c r="K74" s="14"/>
    </row>
    <row r="75" spans="1:11" ht="12.75" outlineLevel="2" x14ac:dyDescent="0.2">
      <c r="A75" s="8" t="s">
        <v>216</v>
      </c>
      <c r="B75" s="247">
        <f t="shared" ref="B75:G75" si="13">SUM(B$76:B$78)</f>
        <v>0.40016336295999999</v>
      </c>
      <c r="C75" s="247">
        <f t="shared" si="13"/>
        <v>0.39928994973000004</v>
      </c>
      <c r="D75" s="247">
        <f t="shared" si="13"/>
        <v>0.39778767047999997</v>
      </c>
      <c r="E75" s="247">
        <f t="shared" si="13"/>
        <v>1.0450022854800001</v>
      </c>
      <c r="F75" s="247">
        <f t="shared" si="13"/>
        <v>1.05347429269</v>
      </c>
      <c r="G75" s="247">
        <f t="shared" si="13"/>
        <v>1.0555135870900001</v>
      </c>
      <c r="H75" s="247">
        <v>1.0830261272399999</v>
      </c>
      <c r="I75" s="14"/>
      <c r="J75" s="14"/>
      <c r="K75" s="14"/>
    </row>
    <row r="76" spans="1:11" ht="12.75" outlineLevel="3" x14ac:dyDescent="0.2">
      <c r="A76" s="110" t="s">
        <v>190</v>
      </c>
      <c r="B76" s="106">
        <v>5.8563390000000002E-5</v>
      </c>
      <c r="C76" s="106">
        <v>5.8435559999999997E-5</v>
      </c>
      <c r="D76" s="106">
        <v>5.821571E-5</v>
      </c>
      <c r="E76" s="106">
        <v>5.7356740000000002E-5</v>
      </c>
      <c r="F76" s="106">
        <v>5.6871009999999999E-5</v>
      </c>
      <c r="G76" s="106">
        <v>5.6927250000000003E-5</v>
      </c>
      <c r="H76" s="106">
        <v>5.8093000000000001E-5</v>
      </c>
      <c r="I76" s="14"/>
      <c r="J76" s="14"/>
      <c r="K76" s="14"/>
    </row>
    <row r="77" spans="1:11" ht="12.75" outlineLevel="3" x14ac:dyDescent="0.2">
      <c r="A77" s="110" t="s">
        <v>177</v>
      </c>
      <c r="B77" s="106">
        <v>0</v>
      </c>
      <c r="C77" s="106">
        <v>0</v>
      </c>
      <c r="D77" s="106">
        <v>0</v>
      </c>
      <c r="E77" s="106">
        <v>5.9460447100000001E-2</v>
      </c>
      <c r="F77" s="106">
        <v>7.6278545759999997E-2</v>
      </c>
      <c r="G77" s="106">
        <v>7.7351458540000001E-2</v>
      </c>
      <c r="H77" s="106">
        <v>8.4833389970000006E-2</v>
      </c>
      <c r="I77" s="14"/>
      <c r="J77" s="14"/>
      <c r="K77" s="14"/>
    </row>
    <row r="78" spans="1:11" ht="12.75" outlineLevel="3" x14ac:dyDescent="0.2">
      <c r="A78" s="110" t="s">
        <v>210</v>
      </c>
      <c r="B78" s="106">
        <v>0.40010479957</v>
      </c>
      <c r="C78" s="106">
        <v>0.39923151417000002</v>
      </c>
      <c r="D78" s="106">
        <v>0.39772945476999999</v>
      </c>
      <c r="E78" s="106">
        <v>0.98548448164000002</v>
      </c>
      <c r="F78" s="106">
        <v>0.97713887592000004</v>
      </c>
      <c r="G78" s="106">
        <v>0.9781052013</v>
      </c>
      <c r="H78" s="106">
        <v>0.99813464426999998</v>
      </c>
      <c r="I78" s="14"/>
      <c r="J78" s="14"/>
      <c r="K78" s="14"/>
    </row>
    <row r="79" spans="1:11" ht="12.75" outlineLevel="2" x14ac:dyDescent="0.2">
      <c r="A79" s="8" t="s">
        <v>56</v>
      </c>
      <c r="B79" s="247">
        <f t="shared" ref="B79:G79" si="14">SUM(B$80:B$86)</f>
        <v>22.467272999999999</v>
      </c>
      <c r="C79" s="247">
        <f t="shared" si="14"/>
        <v>22.467272999999999</v>
      </c>
      <c r="D79" s="247">
        <f t="shared" si="14"/>
        <v>22.467272999999999</v>
      </c>
      <c r="E79" s="247">
        <f t="shared" si="14"/>
        <v>22.817273</v>
      </c>
      <c r="F79" s="247">
        <f t="shared" si="14"/>
        <v>22.817273</v>
      </c>
      <c r="G79" s="247">
        <f t="shared" si="14"/>
        <v>21.817273</v>
      </c>
      <c r="H79" s="247">
        <v>22.953472991270001</v>
      </c>
      <c r="I79" s="14"/>
      <c r="J79" s="14"/>
      <c r="K79" s="14"/>
    </row>
    <row r="80" spans="1:11" ht="12.75" outlineLevel="3" x14ac:dyDescent="0.2">
      <c r="A80" s="110" t="s">
        <v>118</v>
      </c>
      <c r="B80" s="106">
        <v>3</v>
      </c>
      <c r="C80" s="106">
        <v>3</v>
      </c>
      <c r="D80" s="106">
        <v>3</v>
      </c>
      <c r="E80" s="106">
        <v>3</v>
      </c>
      <c r="F80" s="106">
        <v>3</v>
      </c>
      <c r="G80" s="106">
        <v>3</v>
      </c>
      <c r="H80" s="106">
        <v>3</v>
      </c>
      <c r="I80" s="14"/>
      <c r="J80" s="14"/>
      <c r="K80" s="14"/>
    </row>
    <row r="81" spans="1:11" ht="12.75" outlineLevel="3" x14ac:dyDescent="0.2">
      <c r="A81" s="110" t="s">
        <v>167</v>
      </c>
      <c r="B81" s="106">
        <v>1</v>
      </c>
      <c r="C81" s="106">
        <v>1</v>
      </c>
      <c r="D81" s="106">
        <v>1</v>
      </c>
      <c r="E81" s="106">
        <v>1</v>
      </c>
      <c r="F81" s="106">
        <v>1</v>
      </c>
      <c r="G81" s="106">
        <v>0</v>
      </c>
      <c r="H81" s="106">
        <v>0</v>
      </c>
      <c r="I81" s="14"/>
      <c r="J81" s="14"/>
      <c r="K81" s="14"/>
    </row>
    <row r="82" spans="1:11" ht="12.75" outlineLevel="3" x14ac:dyDescent="0.2">
      <c r="A82" s="110" t="s">
        <v>202</v>
      </c>
      <c r="B82" s="106">
        <v>12.467273</v>
      </c>
      <c r="C82" s="106">
        <v>12.467273</v>
      </c>
      <c r="D82" s="106">
        <v>12.467273</v>
      </c>
      <c r="E82" s="106">
        <v>12.467273</v>
      </c>
      <c r="F82" s="106">
        <v>12.467273</v>
      </c>
      <c r="G82" s="106">
        <v>12.467273</v>
      </c>
      <c r="H82" s="106">
        <v>12.467273</v>
      </c>
      <c r="I82" s="14"/>
      <c r="J82" s="14"/>
      <c r="K82" s="14"/>
    </row>
    <row r="83" spans="1:11" ht="12.75" outlineLevel="3" x14ac:dyDescent="0.2">
      <c r="A83" s="110" t="s">
        <v>179</v>
      </c>
      <c r="B83" s="106">
        <v>1</v>
      </c>
      <c r="C83" s="106">
        <v>1</v>
      </c>
      <c r="D83" s="106">
        <v>1</v>
      </c>
      <c r="E83" s="106">
        <v>1</v>
      </c>
      <c r="F83" s="106">
        <v>1</v>
      </c>
      <c r="G83" s="106">
        <v>1</v>
      </c>
      <c r="H83" s="106">
        <v>1</v>
      </c>
      <c r="I83" s="14"/>
      <c r="J83" s="14"/>
      <c r="K83" s="14"/>
    </row>
    <row r="84" spans="1:11" ht="12.75" outlineLevel="3" x14ac:dyDescent="0.2">
      <c r="A84" s="110" t="s">
        <v>217</v>
      </c>
      <c r="B84" s="106">
        <v>3</v>
      </c>
      <c r="C84" s="106">
        <v>3</v>
      </c>
      <c r="D84" s="106">
        <v>3</v>
      </c>
      <c r="E84" s="106">
        <v>3</v>
      </c>
      <c r="F84" s="106">
        <v>3</v>
      </c>
      <c r="G84" s="106">
        <v>3</v>
      </c>
      <c r="H84" s="106">
        <v>3</v>
      </c>
      <c r="I84" s="14"/>
      <c r="J84" s="14"/>
      <c r="K84" s="14"/>
    </row>
    <row r="85" spans="1:11" ht="12.75" outlineLevel="3" x14ac:dyDescent="0.2">
      <c r="A85" s="110" t="s">
        <v>23</v>
      </c>
      <c r="B85" s="106">
        <v>2</v>
      </c>
      <c r="C85" s="106">
        <v>2</v>
      </c>
      <c r="D85" s="106">
        <v>2</v>
      </c>
      <c r="E85" s="106">
        <v>2.35</v>
      </c>
      <c r="F85" s="106">
        <v>2.35</v>
      </c>
      <c r="G85" s="106">
        <v>2.35</v>
      </c>
      <c r="H85" s="106">
        <v>2.35</v>
      </c>
      <c r="I85" s="14"/>
      <c r="J85" s="14"/>
      <c r="K85" s="14"/>
    </row>
    <row r="86" spans="1:11" ht="12.75" outlineLevel="3" x14ac:dyDescent="0.2">
      <c r="A86" s="110" t="s">
        <v>64</v>
      </c>
      <c r="B86" s="106">
        <v>0</v>
      </c>
      <c r="C86" s="106">
        <v>0</v>
      </c>
      <c r="D86" s="106">
        <v>0</v>
      </c>
      <c r="E86" s="106">
        <v>0</v>
      </c>
      <c r="F86" s="106">
        <v>0</v>
      </c>
      <c r="G86" s="106">
        <v>0</v>
      </c>
      <c r="H86" s="106">
        <v>1.13619999127</v>
      </c>
      <c r="I86" s="14"/>
      <c r="J86" s="14"/>
      <c r="K86" s="14"/>
    </row>
    <row r="87" spans="1:11" ht="12.75" outlineLevel="2" x14ac:dyDescent="0.2">
      <c r="A87" s="8" t="s">
        <v>181</v>
      </c>
      <c r="B87" s="247">
        <f t="shared" ref="B87:G87" si="15">SUM(B$88:B$88)</f>
        <v>1.7078920409</v>
      </c>
      <c r="C87" s="247">
        <f t="shared" si="15"/>
        <v>1.7200565973099999</v>
      </c>
      <c r="D87" s="247">
        <f t="shared" si="15"/>
        <v>1.7167141983700001</v>
      </c>
      <c r="E87" s="247">
        <f t="shared" si="15"/>
        <v>1.70477185575</v>
      </c>
      <c r="F87" s="247">
        <f t="shared" si="15"/>
        <v>1.70171254331</v>
      </c>
      <c r="G87" s="247">
        <f t="shared" si="15"/>
        <v>1.69171635392</v>
      </c>
      <c r="H87" s="247">
        <v>1.7071797609599999</v>
      </c>
      <c r="I87" s="14"/>
      <c r="J87" s="14"/>
      <c r="K87" s="14"/>
    </row>
    <row r="88" spans="1:11" ht="12.75" outlineLevel="3" x14ac:dyDescent="0.2">
      <c r="A88" s="110" t="s">
        <v>147</v>
      </c>
      <c r="B88" s="106">
        <v>1.7078920409</v>
      </c>
      <c r="C88" s="106">
        <v>1.7200565973099999</v>
      </c>
      <c r="D88" s="106">
        <v>1.7167141983700001</v>
      </c>
      <c r="E88" s="106">
        <v>1.70477185575</v>
      </c>
      <c r="F88" s="106">
        <v>1.70171254331</v>
      </c>
      <c r="G88" s="106">
        <v>1.69171635392</v>
      </c>
      <c r="H88" s="106">
        <v>1.7071797609599999</v>
      </c>
      <c r="I88" s="14"/>
      <c r="J88" s="14"/>
      <c r="K88" s="14"/>
    </row>
    <row r="89" spans="1:11" ht="15" outlineLevel="1" x14ac:dyDescent="0.25">
      <c r="A89" s="97" t="s">
        <v>14</v>
      </c>
      <c r="B89" s="39">
        <f t="shared" ref="B89:H89" si="16">B$90+B$96+B$98+B$106+B$107</f>
        <v>10.755824930960001</v>
      </c>
      <c r="C89" s="39">
        <f t="shared" si="16"/>
        <v>10.63462799219</v>
      </c>
      <c r="D89" s="39">
        <f t="shared" si="16"/>
        <v>10.438670359489999</v>
      </c>
      <c r="E89" s="39">
        <f t="shared" si="16"/>
        <v>10.188386324649999</v>
      </c>
      <c r="F89" s="39">
        <f t="shared" si="16"/>
        <v>10.101729507430001</v>
      </c>
      <c r="G89" s="39">
        <f t="shared" si="16"/>
        <v>9.8426234079199997</v>
      </c>
      <c r="H89" s="39">
        <f t="shared" si="16"/>
        <v>9.9156542964099987</v>
      </c>
      <c r="I89" s="14"/>
      <c r="J89" s="14"/>
      <c r="K89" s="14"/>
    </row>
    <row r="90" spans="1:11" ht="12.75" outlineLevel="2" x14ac:dyDescent="0.2">
      <c r="A90" s="8" t="s">
        <v>178</v>
      </c>
      <c r="B90" s="247">
        <f t="shared" ref="B90:G90" si="17">SUM(B$91:B$95)</f>
        <v>8.5593320389300001</v>
      </c>
      <c r="C90" s="247">
        <f t="shared" si="17"/>
        <v>8.62842410841</v>
      </c>
      <c r="D90" s="247">
        <f t="shared" si="17"/>
        <v>8.4875370658700007</v>
      </c>
      <c r="E90" s="247">
        <f t="shared" si="17"/>
        <v>8.3942738444299998</v>
      </c>
      <c r="F90" s="247">
        <f t="shared" si="17"/>
        <v>8.3787465699800006</v>
      </c>
      <c r="G90" s="247">
        <f t="shared" si="17"/>
        <v>8.1995887121000006</v>
      </c>
      <c r="H90" s="247">
        <v>8.2635435798299994</v>
      </c>
      <c r="I90" s="14"/>
      <c r="J90" s="14"/>
      <c r="K90" s="14"/>
    </row>
    <row r="91" spans="1:11" ht="12.75" outlineLevel="3" x14ac:dyDescent="0.2">
      <c r="A91" s="110" t="s">
        <v>66</v>
      </c>
      <c r="B91" s="106">
        <v>0.1145400015</v>
      </c>
      <c r="C91" s="106">
        <v>0.11429000172000001</v>
      </c>
      <c r="D91" s="106">
        <v>0.11385999967</v>
      </c>
      <c r="E91" s="106">
        <v>0.11218000155000001</v>
      </c>
      <c r="F91" s="106">
        <v>0.11123000175</v>
      </c>
      <c r="G91" s="106">
        <v>0.11134000082999999</v>
      </c>
      <c r="H91" s="106">
        <v>0.11361999913</v>
      </c>
      <c r="I91" s="14"/>
      <c r="J91" s="14"/>
      <c r="K91" s="14"/>
    </row>
    <row r="92" spans="1:11" ht="12.75" outlineLevel="3" x14ac:dyDescent="0.2">
      <c r="A92" s="110" t="s">
        <v>54</v>
      </c>
      <c r="B92" s="106">
        <v>0.20628031303</v>
      </c>
      <c r="C92" s="106">
        <v>0.21044569602999999</v>
      </c>
      <c r="D92" s="106">
        <v>0.21952372399</v>
      </c>
      <c r="E92" s="106">
        <v>0.22777751983</v>
      </c>
      <c r="F92" s="106">
        <v>0.23638736916</v>
      </c>
      <c r="G92" s="106">
        <v>0.23660211947000001</v>
      </c>
      <c r="H92" s="106">
        <v>0.26538700596999998</v>
      </c>
      <c r="I92" s="14"/>
      <c r="J92" s="14"/>
      <c r="K92" s="14"/>
    </row>
    <row r="93" spans="1:11" ht="12.75" outlineLevel="3" x14ac:dyDescent="0.2">
      <c r="A93" s="110" t="s">
        <v>96</v>
      </c>
      <c r="B93" s="106">
        <v>5.6124600730000002E-2</v>
      </c>
      <c r="C93" s="106">
        <v>5.6002100839999999E-2</v>
      </c>
      <c r="D93" s="106">
        <v>5.5791399839999999E-2</v>
      </c>
      <c r="E93" s="106">
        <v>5.4968200760000002E-2</v>
      </c>
      <c r="F93" s="106">
        <v>5.4502700860000003E-2</v>
      </c>
      <c r="G93" s="106">
        <v>5.4556600400000002E-2</v>
      </c>
      <c r="H93" s="106">
        <v>5.5673799570000002E-2</v>
      </c>
      <c r="I93" s="14"/>
      <c r="J93" s="14"/>
      <c r="K93" s="14"/>
    </row>
    <row r="94" spans="1:11" ht="12.75" outlineLevel="3" x14ac:dyDescent="0.2">
      <c r="A94" s="110" t="s">
        <v>132</v>
      </c>
      <c r="B94" s="106">
        <v>0.45706674655000001</v>
      </c>
      <c r="C94" s="106">
        <v>0.46734190704</v>
      </c>
      <c r="D94" s="106">
        <v>0.46734190704</v>
      </c>
      <c r="E94" s="106">
        <v>0.46734190704</v>
      </c>
      <c r="F94" s="106">
        <v>0.45813690705999999</v>
      </c>
      <c r="G94" s="106">
        <v>0.45501690704999997</v>
      </c>
      <c r="H94" s="106">
        <v>0.46567169465000002</v>
      </c>
      <c r="I94" s="14"/>
      <c r="J94" s="14"/>
      <c r="K94" s="14"/>
    </row>
    <row r="95" spans="1:11" ht="12.75" outlineLevel="3" x14ac:dyDescent="0.2">
      <c r="A95" s="110" t="s">
        <v>147</v>
      </c>
      <c r="B95" s="106">
        <v>7.7253203771200001</v>
      </c>
      <c r="C95" s="106">
        <v>7.7803444027799999</v>
      </c>
      <c r="D95" s="106">
        <v>7.6310200353299997</v>
      </c>
      <c r="E95" s="106">
        <v>7.53200621525</v>
      </c>
      <c r="F95" s="106">
        <v>7.5184895911499998</v>
      </c>
      <c r="G95" s="106">
        <v>7.3420730843499999</v>
      </c>
      <c r="H95" s="106">
        <v>7.36319108051</v>
      </c>
      <c r="I95" s="14"/>
      <c r="J95" s="14"/>
      <c r="K95" s="14"/>
    </row>
    <row r="96" spans="1:11" ht="12.75" outlineLevel="2" x14ac:dyDescent="0.2">
      <c r="A96" s="8" t="s">
        <v>44</v>
      </c>
      <c r="B96" s="247">
        <f t="shared" ref="B96:G96" si="18">SUM(B$97:B$97)</f>
        <v>4.8738926600000003E-2</v>
      </c>
      <c r="C96" s="247">
        <f t="shared" si="18"/>
        <v>2.4369463260000002E-2</v>
      </c>
      <c r="D96" s="247">
        <f t="shared" si="18"/>
        <v>2.4369463260000002E-2</v>
      </c>
      <c r="E96" s="247">
        <f t="shared" si="18"/>
        <v>2.4369463260000002E-2</v>
      </c>
      <c r="F96" s="247">
        <f t="shared" si="18"/>
        <v>2.4369463260000002E-2</v>
      </c>
      <c r="G96" s="247">
        <f t="shared" si="18"/>
        <v>2.4369463260000002E-2</v>
      </c>
      <c r="H96" s="247">
        <v>2.4369463260000002E-2</v>
      </c>
      <c r="I96" s="14"/>
      <c r="J96" s="14"/>
      <c r="K96" s="14"/>
    </row>
    <row r="97" spans="1:11" ht="12.75" outlineLevel="3" x14ac:dyDescent="0.2">
      <c r="A97" s="110" t="s">
        <v>27</v>
      </c>
      <c r="B97" s="106">
        <v>4.8738926600000003E-2</v>
      </c>
      <c r="C97" s="106">
        <v>2.4369463260000002E-2</v>
      </c>
      <c r="D97" s="106">
        <v>2.4369463260000002E-2</v>
      </c>
      <c r="E97" s="106">
        <v>2.4369463260000002E-2</v>
      </c>
      <c r="F97" s="106">
        <v>2.4369463260000002E-2</v>
      </c>
      <c r="G97" s="106">
        <v>2.4369463260000002E-2</v>
      </c>
      <c r="H97" s="106">
        <v>2.4369463260000002E-2</v>
      </c>
      <c r="I97" s="14"/>
      <c r="J97" s="14"/>
      <c r="K97" s="14"/>
    </row>
    <row r="98" spans="1:11" ht="12.75" outlineLevel="2" x14ac:dyDescent="0.2">
      <c r="A98" s="8" t="s">
        <v>216</v>
      </c>
      <c r="B98" s="247">
        <f t="shared" ref="B98:G98" si="19">SUM(B$99:B$105)</f>
        <v>2.0344831620099999</v>
      </c>
      <c r="C98" s="247">
        <f t="shared" si="19"/>
        <v>1.8677568394799999</v>
      </c>
      <c r="D98" s="247">
        <f t="shared" si="19"/>
        <v>1.8129079238799999</v>
      </c>
      <c r="E98" s="247">
        <f t="shared" si="19"/>
        <v>1.65667915044</v>
      </c>
      <c r="F98" s="247">
        <f t="shared" si="19"/>
        <v>1.5857525073599998</v>
      </c>
      <c r="G98" s="247">
        <f t="shared" si="19"/>
        <v>1.50646723293</v>
      </c>
      <c r="H98" s="247">
        <v>1.5145176897299999</v>
      </c>
      <c r="I98" s="14"/>
      <c r="J98" s="14"/>
      <c r="K98" s="14"/>
    </row>
    <row r="99" spans="1:11" ht="12.75" outlineLevel="3" x14ac:dyDescent="0.2">
      <c r="A99" s="110" t="s">
        <v>76</v>
      </c>
      <c r="B99" s="106">
        <v>7.991643658E-2</v>
      </c>
      <c r="C99" s="106">
        <v>7.991643658E-2</v>
      </c>
      <c r="D99" s="106">
        <v>0.10245663875</v>
      </c>
      <c r="E99" s="106">
        <v>0.11216478933</v>
      </c>
      <c r="F99" s="106">
        <v>0.11216478933</v>
      </c>
      <c r="G99" s="106">
        <v>0.11216478933</v>
      </c>
      <c r="H99" s="106">
        <v>0.11508968694</v>
      </c>
      <c r="I99" s="14"/>
      <c r="J99" s="14"/>
      <c r="K99" s="14"/>
    </row>
    <row r="100" spans="1:11" ht="12.75" outlineLevel="3" x14ac:dyDescent="0.2">
      <c r="A100" s="110" t="s">
        <v>174</v>
      </c>
      <c r="B100" s="106">
        <v>0.45260618235</v>
      </c>
      <c r="C100" s="106">
        <v>0.36099641953</v>
      </c>
      <c r="D100" s="106">
        <v>0.28380778558999997</v>
      </c>
      <c r="E100" s="106">
        <v>0.12711425026000001</v>
      </c>
      <c r="F100" s="106">
        <v>6.3018889679999995E-2</v>
      </c>
      <c r="G100" s="106">
        <v>0</v>
      </c>
      <c r="H100" s="106">
        <v>0</v>
      </c>
      <c r="I100" s="14"/>
      <c r="J100" s="14"/>
      <c r="K100" s="14"/>
    </row>
    <row r="101" spans="1:11" ht="12.75" outlineLevel="3" x14ac:dyDescent="0.2">
      <c r="A101" s="110" t="s">
        <v>210</v>
      </c>
      <c r="B101" s="106">
        <v>3.3931242969999997E-2</v>
      </c>
      <c r="C101" s="106">
        <v>3.3857183229999997E-2</v>
      </c>
      <c r="D101" s="106">
        <v>3.3729799739999997E-2</v>
      </c>
      <c r="E101" s="106">
        <v>2.9539660780000001E-2</v>
      </c>
      <c r="F101" s="106">
        <v>2.9289503250000001E-2</v>
      </c>
      <c r="G101" s="106">
        <v>2.931846862E-2</v>
      </c>
      <c r="H101" s="106">
        <v>3.4153328029999999E-2</v>
      </c>
      <c r="I101" s="14"/>
      <c r="J101" s="14"/>
      <c r="K101" s="14"/>
    </row>
    <row r="102" spans="1:11" ht="12.75" outlineLevel="3" x14ac:dyDescent="0.2">
      <c r="A102" s="110" t="s">
        <v>128</v>
      </c>
      <c r="B102" s="106">
        <v>1.947180011E-2</v>
      </c>
      <c r="C102" s="106">
        <v>1.9429300140000001E-2</v>
      </c>
      <c r="D102" s="106">
        <v>1.9356199800000001E-2</v>
      </c>
      <c r="E102" s="106">
        <v>1.4302950070000001E-2</v>
      </c>
      <c r="F102" s="106">
        <v>1.41818251E-2</v>
      </c>
      <c r="G102" s="106">
        <v>1.419584998E-2</v>
      </c>
      <c r="H102" s="106">
        <v>1.448654976E-2</v>
      </c>
      <c r="I102" s="14"/>
      <c r="J102" s="14"/>
      <c r="K102" s="14"/>
    </row>
    <row r="103" spans="1:11" ht="12.75" outlineLevel="3" x14ac:dyDescent="0.2">
      <c r="A103" s="110" t="s">
        <v>151</v>
      </c>
      <c r="B103" s="106">
        <v>3.3320000000000002E-2</v>
      </c>
      <c r="C103" s="106">
        <v>3.3320000000000002E-2</v>
      </c>
      <c r="D103" s="106">
        <v>3.3320000000000002E-2</v>
      </c>
      <c r="E103" s="106">
        <v>3.3320000000000002E-2</v>
      </c>
      <c r="F103" s="106">
        <v>2.6859999999999998E-2</v>
      </c>
      <c r="G103" s="106">
        <v>2.6859999999999998E-2</v>
      </c>
      <c r="H103" s="106">
        <v>2.6859999999999998E-2</v>
      </c>
      <c r="I103" s="14"/>
      <c r="J103" s="14"/>
      <c r="K103" s="14"/>
    </row>
    <row r="104" spans="1:11" ht="12.75" outlineLevel="3" x14ac:dyDescent="0.2">
      <c r="A104" s="110" t="s">
        <v>121</v>
      </c>
      <c r="B104" s="106">
        <v>1.35</v>
      </c>
      <c r="C104" s="106">
        <v>1.2749999999999999</v>
      </c>
      <c r="D104" s="106">
        <v>1.2749999999999999</v>
      </c>
      <c r="E104" s="106">
        <v>1.2749999999999999</v>
      </c>
      <c r="F104" s="106">
        <v>1.2749999999999999</v>
      </c>
      <c r="G104" s="106">
        <v>1.2749999999999999</v>
      </c>
      <c r="H104" s="106">
        <v>1.2749999999999999</v>
      </c>
      <c r="I104" s="14"/>
      <c r="J104" s="14"/>
      <c r="K104" s="14"/>
    </row>
    <row r="105" spans="1:11" ht="12.75" outlineLevel="3" x14ac:dyDescent="0.2">
      <c r="A105" s="110" t="s">
        <v>104</v>
      </c>
      <c r="B105" s="106">
        <v>6.5237500000000004E-2</v>
      </c>
      <c r="C105" s="106">
        <v>6.5237500000000004E-2</v>
      </c>
      <c r="D105" s="106">
        <v>6.5237500000000004E-2</v>
      </c>
      <c r="E105" s="106">
        <v>6.5237500000000004E-2</v>
      </c>
      <c r="F105" s="106">
        <v>6.5237500000000004E-2</v>
      </c>
      <c r="G105" s="106">
        <v>4.8928125000000003E-2</v>
      </c>
      <c r="H105" s="106">
        <v>4.8928125000000003E-2</v>
      </c>
      <c r="I105" s="14"/>
      <c r="J105" s="14"/>
      <c r="K105" s="14"/>
    </row>
    <row r="106" spans="1:11" ht="12.75" outlineLevel="2" x14ac:dyDescent="0.2">
      <c r="A106" s="8" t="s">
        <v>56</v>
      </c>
      <c r="B106" s="247"/>
      <c r="C106" s="247"/>
      <c r="D106" s="247"/>
      <c r="E106" s="247"/>
      <c r="F106" s="247"/>
      <c r="G106" s="247"/>
      <c r="H106" s="247"/>
      <c r="I106" s="14"/>
      <c r="J106" s="14"/>
      <c r="K106" s="14"/>
    </row>
    <row r="107" spans="1:11" ht="12.75" outlineLevel="2" x14ac:dyDescent="0.2">
      <c r="A107" s="8" t="s">
        <v>181</v>
      </c>
      <c r="B107" s="247">
        <f t="shared" ref="B107:G107" si="20">SUM(B$108:B$108)</f>
        <v>0.11327080342</v>
      </c>
      <c r="C107" s="247">
        <f t="shared" si="20"/>
        <v>0.11407758104</v>
      </c>
      <c r="D107" s="247">
        <f t="shared" si="20"/>
        <v>0.11385590648</v>
      </c>
      <c r="E107" s="247">
        <f t="shared" si="20"/>
        <v>0.11306386652</v>
      </c>
      <c r="F107" s="247">
        <f t="shared" si="20"/>
        <v>0.11286096683000001</v>
      </c>
      <c r="G107" s="247">
        <f t="shared" si="20"/>
        <v>0.11219799963</v>
      </c>
      <c r="H107" s="247">
        <v>0.11322356359000001</v>
      </c>
      <c r="I107" s="14"/>
      <c r="J107" s="14"/>
      <c r="K107" s="14"/>
    </row>
    <row r="108" spans="1:11" ht="12.75" outlineLevel="3" x14ac:dyDescent="0.2">
      <c r="A108" s="110" t="s">
        <v>147</v>
      </c>
      <c r="B108" s="106">
        <v>0.11327080342</v>
      </c>
      <c r="C108" s="106">
        <v>0.11407758104</v>
      </c>
      <c r="D108" s="106">
        <v>0.11385590648</v>
      </c>
      <c r="E108" s="106">
        <v>0.11306386652</v>
      </c>
      <c r="F108" s="106">
        <v>0.11286096683000001</v>
      </c>
      <c r="G108" s="106">
        <v>0.11219799963</v>
      </c>
      <c r="H108" s="106">
        <v>0.11322356359000001</v>
      </c>
      <c r="I108" s="14"/>
      <c r="J108" s="14"/>
      <c r="K108" s="14"/>
    </row>
    <row r="109" spans="1:11" x14ac:dyDescent="0.2">
      <c r="B109" s="27"/>
      <c r="C109" s="27"/>
      <c r="D109" s="27"/>
      <c r="E109" s="27"/>
      <c r="F109" s="27"/>
      <c r="G109" s="27"/>
      <c r="H109" s="27"/>
      <c r="I109" s="14"/>
      <c r="J109" s="14"/>
      <c r="K109" s="14"/>
    </row>
    <row r="110" spans="1:11" x14ac:dyDescent="0.2">
      <c r="B110" s="27"/>
      <c r="C110" s="27"/>
      <c r="D110" s="27"/>
      <c r="E110" s="27"/>
      <c r="F110" s="27"/>
      <c r="G110" s="27"/>
      <c r="H110" s="27"/>
      <c r="I110" s="14"/>
      <c r="J110" s="14"/>
      <c r="K110" s="14"/>
    </row>
    <row r="111" spans="1:11" x14ac:dyDescent="0.2">
      <c r="B111" s="27"/>
      <c r="C111" s="27"/>
      <c r="D111" s="27"/>
      <c r="E111" s="27"/>
      <c r="F111" s="27"/>
      <c r="G111" s="27"/>
      <c r="H111" s="27"/>
      <c r="I111" s="14"/>
      <c r="J111" s="14"/>
      <c r="K111" s="14"/>
    </row>
    <row r="112" spans="1:11" x14ac:dyDescent="0.2">
      <c r="B112" s="27"/>
      <c r="C112" s="27"/>
      <c r="D112" s="27"/>
      <c r="E112" s="27"/>
      <c r="F112" s="27"/>
      <c r="G112" s="27"/>
      <c r="H112" s="27"/>
      <c r="I112" s="14"/>
      <c r="J112" s="14"/>
      <c r="K112" s="14"/>
    </row>
    <row r="113" spans="2:11" x14ac:dyDescent="0.2">
      <c r="B113" s="27"/>
      <c r="C113" s="27"/>
      <c r="D113" s="27"/>
      <c r="E113" s="27"/>
      <c r="F113" s="27"/>
      <c r="G113" s="27"/>
      <c r="H113" s="27"/>
      <c r="I113" s="14"/>
      <c r="J113" s="14"/>
      <c r="K113" s="14"/>
    </row>
    <row r="114" spans="2:11" x14ac:dyDescent="0.2">
      <c r="B114" s="27"/>
      <c r="C114" s="27"/>
      <c r="D114" s="27"/>
      <c r="E114" s="27"/>
      <c r="F114" s="27"/>
      <c r="G114" s="27"/>
      <c r="H114" s="27"/>
      <c r="I114" s="14"/>
      <c r="J114" s="14"/>
      <c r="K114" s="14"/>
    </row>
    <row r="115" spans="2:11" x14ac:dyDescent="0.2">
      <c r="B115" s="27"/>
      <c r="C115" s="27"/>
      <c r="D115" s="27"/>
      <c r="E115" s="27"/>
      <c r="F115" s="27"/>
      <c r="G115" s="27"/>
      <c r="H115" s="27"/>
      <c r="I115" s="14"/>
      <c r="J115" s="14"/>
      <c r="K115" s="14"/>
    </row>
    <row r="116" spans="2:11" x14ac:dyDescent="0.2">
      <c r="B116" s="27"/>
      <c r="C116" s="27"/>
      <c r="D116" s="27"/>
      <c r="E116" s="27"/>
      <c r="F116" s="27"/>
      <c r="G116" s="27"/>
      <c r="H116" s="27"/>
      <c r="I116" s="14"/>
      <c r="J116" s="14"/>
      <c r="K116" s="14"/>
    </row>
    <row r="117" spans="2:11" x14ac:dyDescent="0.2">
      <c r="B117" s="27"/>
      <c r="C117" s="27"/>
      <c r="D117" s="27"/>
      <c r="E117" s="27"/>
      <c r="F117" s="27"/>
      <c r="G117" s="27"/>
      <c r="H117" s="27"/>
      <c r="I117" s="14"/>
      <c r="J117" s="14"/>
      <c r="K117" s="14"/>
    </row>
    <row r="118" spans="2:11" x14ac:dyDescent="0.2">
      <c r="B118" s="27"/>
      <c r="C118" s="27"/>
      <c r="D118" s="27"/>
      <c r="E118" s="27"/>
      <c r="F118" s="27"/>
      <c r="G118" s="27"/>
      <c r="H118" s="27"/>
      <c r="I118" s="14"/>
      <c r="J118" s="14"/>
      <c r="K118" s="14"/>
    </row>
    <row r="119" spans="2:11" x14ac:dyDescent="0.2">
      <c r="B119" s="27"/>
      <c r="C119" s="27"/>
      <c r="D119" s="27"/>
      <c r="E119" s="27"/>
      <c r="F119" s="27"/>
      <c r="G119" s="27"/>
      <c r="H119" s="27"/>
      <c r="I119" s="14"/>
      <c r="J119" s="14"/>
      <c r="K119" s="14"/>
    </row>
    <row r="120" spans="2:11" x14ac:dyDescent="0.2">
      <c r="B120" s="27"/>
      <c r="C120" s="27"/>
      <c r="D120" s="27"/>
      <c r="E120" s="27"/>
      <c r="F120" s="27"/>
      <c r="G120" s="27"/>
      <c r="H120" s="27"/>
      <c r="I120" s="14"/>
      <c r="J120" s="14"/>
      <c r="K120" s="14"/>
    </row>
    <row r="121" spans="2:11" x14ac:dyDescent="0.2">
      <c r="B121" s="27"/>
      <c r="C121" s="27"/>
      <c r="D121" s="27"/>
      <c r="E121" s="27"/>
      <c r="F121" s="27"/>
      <c r="G121" s="27"/>
      <c r="H121" s="27"/>
      <c r="I121" s="14"/>
      <c r="J121" s="14"/>
      <c r="K121" s="14"/>
    </row>
    <row r="122" spans="2:11" x14ac:dyDescent="0.2">
      <c r="B122" s="27"/>
      <c r="C122" s="27"/>
      <c r="D122" s="27"/>
      <c r="E122" s="27"/>
      <c r="F122" s="27"/>
      <c r="G122" s="27"/>
      <c r="H122" s="27"/>
      <c r="I122" s="14"/>
      <c r="J122" s="14"/>
      <c r="K122" s="14"/>
    </row>
    <row r="123" spans="2:11" x14ac:dyDescent="0.2">
      <c r="B123" s="27"/>
      <c r="C123" s="27"/>
      <c r="D123" s="27"/>
      <c r="E123" s="27"/>
      <c r="F123" s="27"/>
      <c r="G123" s="27"/>
      <c r="H123" s="27"/>
      <c r="I123" s="14"/>
      <c r="J123" s="14"/>
      <c r="K123" s="14"/>
    </row>
    <row r="124" spans="2:11" x14ac:dyDescent="0.2">
      <c r="B124" s="27"/>
      <c r="C124" s="27"/>
      <c r="D124" s="27"/>
      <c r="E124" s="27"/>
      <c r="F124" s="27"/>
      <c r="G124" s="27"/>
      <c r="H124" s="27"/>
      <c r="I124" s="14"/>
      <c r="J124" s="14"/>
      <c r="K124" s="14"/>
    </row>
    <row r="125" spans="2:11" x14ac:dyDescent="0.2">
      <c r="B125" s="27"/>
      <c r="C125" s="27"/>
      <c r="D125" s="27"/>
      <c r="E125" s="27"/>
      <c r="F125" s="27"/>
      <c r="G125" s="27"/>
      <c r="H125" s="27"/>
      <c r="I125" s="14"/>
      <c r="J125" s="14"/>
      <c r="K125" s="14"/>
    </row>
    <row r="126" spans="2:11" x14ac:dyDescent="0.2">
      <c r="B126" s="27"/>
      <c r="C126" s="27"/>
      <c r="D126" s="27"/>
      <c r="E126" s="27"/>
      <c r="F126" s="27"/>
      <c r="G126" s="27"/>
      <c r="H126" s="27"/>
      <c r="I126" s="14"/>
      <c r="J126" s="14"/>
      <c r="K126" s="14"/>
    </row>
    <row r="127" spans="2:11" x14ac:dyDescent="0.2">
      <c r="B127" s="27"/>
      <c r="C127" s="27"/>
      <c r="D127" s="27"/>
      <c r="E127" s="27"/>
      <c r="F127" s="27"/>
      <c r="G127" s="27"/>
      <c r="H127" s="27"/>
      <c r="I127" s="14"/>
      <c r="J127" s="14"/>
      <c r="K127" s="14"/>
    </row>
    <row r="128" spans="2:11" x14ac:dyDescent="0.2">
      <c r="B128" s="27"/>
      <c r="C128" s="27"/>
      <c r="D128" s="27"/>
      <c r="E128" s="27"/>
      <c r="F128" s="27"/>
      <c r="G128" s="27"/>
      <c r="H128" s="27"/>
      <c r="I128" s="14"/>
      <c r="J128" s="14"/>
      <c r="K128" s="14"/>
    </row>
    <row r="129" spans="2:11" x14ac:dyDescent="0.2">
      <c r="B129" s="27"/>
      <c r="C129" s="27"/>
      <c r="D129" s="27"/>
      <c r="E129" s="27"/>
      <c r="F129" s="27"/>
      <c r="G129" s="27"/>
      <c r="H129" s="27"/>
      <c r="I129" s="14"/>
      <c r="J129" s="14"/>
      <c r="K129" s="14"/>
    </row>
    <row r="130" spans="2:11" x14ac:dyDescent="0.2">
      <c r="B130" s="27"/>
      <c r="C130" s="27"/>
      <c r="D130" s="27"/>
      <c r="E130" s="27"/>
      <c r="F130" s="27"/>
      <c r="G130" s="27"/>
      <c r="H130" s="27"/>
      <c r="I130" s="14"/>
      <c r="J130" s="14"/>
      <c r="K130" s="14"/>
    </row>
    <row r="131" spans="2:11" x14ac:dyDescent="0.2">
      <c r="B131" s="27"/>
      <c r="C131" s="27"/>
      <c r="D131" s="27"/>
      <c r="E131" s="27"/>
      <c r="F131" s="27"/>
      <c r="G131" s="27"/>
      <c r="H131" s="27"/>
      <c r="I131" s="14"/>
      <c r="J131" s="14"/>
      <c r="K131" s="14"/>
    </row>
    <row r="132" spans="2:11" x14ac:dyDescent="0.2">
      <c r="B132" s="27"/>
      <c r="C132" s="27"/>
      <c r="D132" s="27"/>
      <c r="E132" s="27"/>
      <c r="F132" s="27"/>
      <c r="G132" s="27"/>
      <c r="H132" s="27"/>
      <c r="I132" s="14"/>
      <c r="J132" s="14"/>
      <c r="K132" s="14"/>
    </row>
    <row r="133" spans="2:11" x14ac:dyDescent="0.2">
      <c r="B133" s="27"/>
      <c r="C133" s="27"/>
      <c r="D133" s="27"/>
      <c r="E133" s="27"/>
      <c r="F133" s="27"/>
      <c r="G133" s="27"/>
      <c r="H133" s="27"/>
      <c r="I133" s="14"/>
      <c r="J133" s="14"/>
      <c r="K133" s="14"/>
    </row>
    <row r="134" spans="2:11" x14ac:dyDescent="0.2">
      <c r="B134" s="27"/>
      <c r="C134" s="27"/>
      <c r="D134" s="27"/>
      <c r="E134" s="27"/>
      <c r="F134" s="27"/>
      <c r="G134" s="27"/>
      <c r="H134" s="27"/>
      <c r="I134" s="14"/>
      <c r="J134" s="14"/>
      <c r="K134" s="14"/>
    </row>
    <row r="135" spans="2:11" x14ac:dyDescent="0.2">
      <c r="B135" s="27"/>
      <c r="C135" s="27"/>
      <c r="D135" s="27"/>
      <c r="E135" s="27"/>
      <c r="F135" s="27"/>
      <c r="G135" s="27"/>
      <c r="H135" s="27"/>
      <c r="I135" s="14"/>
      <c r="J135" s="14"/>
      <c r="K135" s="14"/>
    </row>
    <row r="136" spans="2:11" x14ac:dyDescent="0.2">
      <c r="B136" s="27"/>
      <c r="C136" s="27"/>
      <c r="D136" s="27"/>
      <c r="E136" s="27"/>
      <c r="F136" s="27"/>
      <c r="G136" s="27"/>
      <c r="H136" s="27"/>
      <c r="I136" s="14"/>
      <c r="J136" s="14"/>
      <c r="K136" s="14"/>
    </row>
    <row r="137" spans="2:11" x14ac:dyDescent="0.2">
      <c r="B137" s="27"/>
      <c r="C137" s="27"/>
      <c r="D137" s="27"/>
      <c r="E137" s="27"/>
      <c r="F137" s="27"/>
      <c r="G137" s="27"/>
      <c r="H137" s="27"/>
      <c r="I137" s="14"/>
      <c r="J137" s="14"/>
      <c r="K137" s="14"/>
    </row>
    <row r="138" spans="2:11" x14ac:dyDescent="0.2">
      <c r="B138" s="27"/>
      <c r="C138" s="27"/>
      <c r="D138" s="27"/>
      <c r="E138" s="27"/>
      <c r="F138" s="27"/>
      <c r="G138" s="27"/>
      <c r="H138" s="27"/>
      <c r="I138" s="14"/>
      <c r="J138" s="14"/>
      <c r="K138" s="14"/>
    </row>
    <row r="139" spans="2:11" x14ac:dyDescent="0.2">
      <c r="B139" s="27"/>
      <c r="C139" s="27"/>
      <c r="D139" s="27"/>
      <c r="E139" s="27"/>
      <c r="F139" s="27"/>
      <c r="G139" s="27"/>
      <c r="H139" s="27"/>
      <c r="I139" s="14"/>
      <c r="J139" s="14"/>
      <c r="K139" s="14"/>
    </row>
    <row r="140" spans="2:11" x14ac:dyDescent="0.2">
      <c r="B140" s="27"/>
      <c r="C140" s="27"/>
      <c r="D140" s="27"/>
      <c r="E140" s="27"/>
      <c r="F140" s="27"/>
      <c r="G140" s="27"/>
      <c r="H140" s="27"/>
      <c r="I140" s="14"/>
      <c r="J140" s="14"/>
      <c r="K140" s="14"/>
    </row>
    <row r="141" spans="2:11" x14ac:dyDescent="0.2">
      <c r="B141" s="27"/>
      <c r="C141" s="27"/>
      <c r="D141" s="27"/>
      <c r="E141" s="27"/>
      <c r="F141" s="27"/>
      <c r="G141" s="27"/>
      <c r="H141" s="27"/>
      <c r="I141" s="14"/>
      <c r="J141" s="14"/>
      <c r="K141" s="14"/>
    </row>
    <row r="142" spans="2:11" x14ac:dyDescent="0.2">
      <c r="B142" s="27"/>
      <c r="C142" s="27"/>
      <c r="D142" s="27"/>
      <c r="E142" s="27"/>
      <c r="F142" s="27"/>
      <c r="G142" s="27"/>
      <c r="H142" s="27"/>
      <c r="I142" s="14"/>
      <c r="J142" s="14"/>
      <c r="K142" s="14"/>
    </row>
    <row r="143" spans="2:11" x14ac:dyDescent="0.2">
      <c r="B143" s="27"/>
      <c r="C143" s="27"/>
      <c r="D143" s="27"/>
      <c r="E143" s="27"/>
      <c r="F143" s="27"/>
      <c r="G143" s="27"/>
      <c r="H143" s="27"/>
      <c r="I143" s="14"/>
      <c r="J143" s="14"/>
      <c r="K143" s="14"/>
    </row>
    <row r="144" spans="2:11" x14ac:dyDescent="0.2">
      <c r="B144" s="27"/>
      <c r="C144" s="27"/>
      <c r="D144" s="27"/>
      <c r="E144" s="27"/>
      <c r="F144" s="27"/>
      <c r="G144" s="27"/>
      <c r="H144" s="27"/>
      <c r="I144" s="14"/>
      <c r="J144" s="14"/>
      <c r="K144" s="14"/>
    </row>
    <row r="145" spans="2:11" x14ac:dyDescent="0.2">
      <c r="B145" s="27"/>
      <c r="C145" s="27"/>
      <c r="D145" s="27"/>
      <c r="E145" s="27"/>
      <c r="F145" s="27"/>
      <c r="G145" s="27"/>
      <c r="H145" s="27"/>
      <c r="I145" s="14"/>
      <c r="J145" s="14"/>
      <c r="K145" s="14"/>
    </row>
    <row r="146" spans="2:11" x14ac:dyDescent="0.2">
      <c r="B146" s="27"/>
      <c r="C146" s="27"/>
      <c r="D146" s="27"/>
      <c r="E146" s="27"/>
      <c r="F146" s="27"/>
      <c r="G146" s="27"/>
      <c r="H146" s="27"/>
      <c r="I146" s="14"/>
      <c r="J146" s="14"/>
      <c r="K146" s="14"/>
    </row>
    <row r="147" spans="2:11" x14ac:dyDescent="0.2">
      <c r="B147" s="27"/>
      <c r="C147" s="27"/>
      <c r="D147" s="27"/>
      <c r="E147" s="27"/>
      <c r="F147" s="27"/>
      <c r="G147" s="27"/>
      <c r="H147" s="27"/>
      <c r="I147" s="14"/>
      <c r="J147" s="14"/>
      <c r="K147" s="14"/>
    </row>
    <row r="148" spans="2:11" x14ac:dyDescent="0.2">
      <c r="B148" s="27"/>
      <c r="C148" s="27"/>
      <c r="D148" s="27"/>
      <c r="E148" s="27"/>
      <c r="F148" s="27"/>
      <c r="G148" s="27"/>
      <c r="H148" s="27"/>
      <c r="I148" s="14"/>
      <c r="J148" s="14"/>
      <c r="K148" s="14"/>
    </row>
    <row r="149" spans="2:11" x14ac:dyDescent="0.2">
      <c r="B149" s="27"/>
      <c r="C149" s="27"/>
      <c r="D149" s="27"/>
      <c r="E149" s="27"/>
      <c r="F149" s="27"/>
      <c r="G149" s="27"/>
      <c r="H149" s="27"/>
      <c r="I149" s="14"/>
      <c r="J149" s="14"/>
      <c r="K149" s="14"/>
    </row>
    <row r="150" spans="2:11" x14ac:dyDescent="0.2">
      <c r="B150" s="27"/>
      <c r="C150" s="27"/>
      <c r="D150" s="27"/>
      <c r="E150" s="27"/>
      <c r="F150" s="27"/>
      <c r="G150" s="27"/>
      <c r="H150" s="27"/>
      <c r="I150" s="14"/>
      <c r="J150" s="14"/>
      <c r="K150" s="14"/>
    </row>
    <row r="151" spans="2:11" x14ac:dyDescent="0.2">
      <c r="B151" s="27"/>
      <c r="C151" s="27"/>
      <c r="D151" s="27"/>
      <c r="E151" s="27"/>
      <c r="F151" s="27"/>
      <c r="G151" s="27"/>
      <c r="H151" s="27"/>
      <c r="I151" s="14"/>
      <c r="J151" s="14"/>
      <c r="K151" s="14"/>
    </row>
    <row r="152" spans="2:11" x14ac:dyDescent="0.2">
      <c r="B152" s="27"/>
      <c r="C152" s="27"/>
      <c r="D152" s="27"/>
      <c r="E152" s="27"/>
      <c r="F152" s="27"/>
      <c r="G152" s="27"/>
      <c r="H152" s="27"/>
      <c r="I152" s="14"/>
      <c r="J152" s="14"/>
      <c r="K152" s="14"/>
    </row>
    <row r="153" spans="2:11" x14ac:dyDescent="0.2">
      <c r="B153" s="27"/>
      <c r="C153" s="27"/>
      <c r="D153" s="27"/>
      <c r="E153" s="27"/>
      <c r="F153" s="27"/>
      <c r="G153" s="27"/>
      <c r="H153" s="27"/>
      <c r="I153" s="14"/>
      <c r="J153" s="14"/>
      <c r="K153" s="14"/>
    </row>
    <row r="154" spans="2:11" x14ac:dyDescent="0.2">
      <c r="B154" s="27"/>
      <c r="C154" s="27"/>
      <c r="D154" s="27"/>
      <c r="E154" s="27"/>
      <c r="F154" s="27"/>
      <c r="G154" s="27"/>
      <c r="H154" s="27"/>
      <c r="I154" s="14"/>
      <c r="J154" s="14"/>
      <c r="K154" s="14"/>
    </row>
    <row r="155" spans="2:11" x14ac:dyDescent="0.2">
      <c r="B155" s="27"/>
      <c r="C155" s="27"/>
      <c r="D155" s="27"/>
      <c r="E155" s="27"/>
      <c r="F155" s="27"/>
      <c r="G155" s="27"/>
      <c r="H155" s="27"/>
      <c r="I155" s="14"/>
      <c r="J155" s="14"/>
      <c r="K155" s="14"/>
    </row>
    <row r="156" spans="2:11" x14ac:dyDescent="0.2">
      <c r="B156" s="27"/>
      <c r="C156" s="27"/>
      <c r="D156" s="27"/>
      <c r="E156" s="27"/>
      <c r="F156" s="27"/>
      <c r="G156" s="27"/>
      <c r="H156" s="27"/>
      <c r="I156" s="14"/>
      <c r="J156" s="14"/>
      <c r="K156" s="14"/>
    </row>
    <row r="157" spans="2:11" x14ac:dyDescent="0.2">
      <c r="B157" s="27"/>
      <c r="C157" s="27"/>
      <c r="D157" s="27"/>
      <c r="E157" s="27"/>
      <c r="F157" s="27"/>
      <c r="G157" s="27"/>
      <c r="H157" s="27"/>
      <c r="I157" s="14"/>
      <c r="J157" s="14"/>
      <c r="K157" s="14"/>
    </row>
    <row r="158" spans="2:11" x14ac:dyDescent="0.2">
      <c r="B158" s="27"/>
      <c r="C158" s="27"/>
      <c r="D158" s="27"/>
      <c r="E158" s="27"/>
      <c r="F158" s="27"/>
      <c r="G158" s="27"/>
      <c r="H158" s="27"/>
      <c r="I158" s="14"/>
      <c r="J158" s="14"/>
      <c r="K158" s="14"/>
    </row>
    <row r="159" spans="2:11" x14ac:dyDescent="0.2">
      <c r="B159" s="27"/>
      <c r="C159" s="27"/>
      <c r="D159" s="27"/>
      <c r="E159" s="27"/>
      <c r="F159" s="27"/>
      <c r="G159" s="27"/>
      <c r="H159" s="27"/>
      <c r="I159" s="14"/>
      <c r="J159" s="14"/>
      <c r="K159" s="14"/>
    </row>
    <row r="160" spans="2:11" x14ac:dyDescent="0.2">
      <c r="B160" s="27"/>
      <c r="C160" s="27"/>
      <c r="D160" s="27"/>
      <c r="E160" s="27"/>
      <c r="F160" s="27"/>
      <c r="G160" s="27"/>
      <c r="H160" s="27"/>
      <c r="I160" s="14"/>
      <c r="J160" s="14"/>
      <c r="K160" s="14"/>
    </row>
    <row r="161" spans="2:11" x14ac:dyDescent="0.2">
      <c r="B161" s="27"/>
      <c r="C161" s="27"/>
      <c r="D161" s="27"/>
      <c r="E161" s="27"/>
      <c r="F161" s="27"/>
      <c r="G161" s="27"/>
      <c r="H161" s="27"/>
      <c r="I161" s="14"/>
      <c r="J161" s="14"/>
      <c r="K161" s="14"/>
    </row>
    <row r="162" spans="2:11" x14ac:dyDescent="0.2">
      <c r="B162" s="27"/>
      <c r="C162" s="27"/>
      <c r="D162" s="27"/>
      <c r="E162" s="27"/>
      <c r="F162" s="27"/>
      <c r="G162" s="27"/>
      <c r="H162" s="27"/>
      <c r="I162" s="14"/>
      <c r="J162" s="14"/>
      <c r="K162" s="14"/>
    </row>
    <row r="163" spans="2:11" x14ac:dyDescent="0.2">
      <c r="B163" s="27"/>
      <c r="C163" s="27"/>
      <c r="D163" s="27"/>
      <c r="E163" s="27"/>
      <c r="F163" s="27"/>
      <c r="G163" s="27"/>
      <c r="H163" s="27"/>
      <c r="I163" s="14"/>
      <c r="J163" s="14"/>
      <c r="K163" s="14"/>
    </row>
    <row r="164" spans="2:11" x14ac:dyDescent="0.2">
      <c r="B164" s="27"/>
      <c r="C164" s="27"/>
      <c r="D164" s="27"/>
      <c r="E164" s="27"/>
      <c r="F164" s="27"/>
      <c r="G164" s="27"/>
      <c r="H164" s="27"/>
      <c r="I164" s="14"/>
      <c r="J164" s="14"/>
      <c r="K164" s="14"/>
    </row>
    <row r="165" spans="2:11" x14ac:dyDescent="0.2">
      <c r="B165" s="27"/>
      <c r="C165" s="27"/>
      <c r="D165" s="27"/>
      <c r="E165" s="27"/>
      <c r="F165" s="27"/>
      <c r="G165" s="27"/>
      <c r="H165" s="27"/>
      <c r="I165" s="14"/>
      <c r="J165" s="14"/>
      <c r="K165" s="14"/>
    </row>
    <row r="166" spans="2:11" x14ac:dyDescent="0.2">
      <c r="B166" s="27"/>
      <c r="C166" s="27"/>
      <c r="D166" s="27"/>
      <c r="E166" s="27"/>
      <c r="F166" s="27"/>
      <c r="G166" s="27"/>
      <c r="H166" s="27"/>
      <c r="I166" s="14"/>
      <c r="J166" s="14"/>
      <c r="K166" s="14"/>
    </row>
    <row r="167" spans="2:11" x14ac:dyDescent="0.2">
      <c r="B167" s="27"/>
      <c r="C167" s="27"/>
      <c r="D167" s="27"/>
      <c r="E167" s="27"/>
      <c r="F167" s="27"/>
      <c r="G167" s="27"/>
      <c r="H167" s="27"/>
      <c r="I167" s="14"/>
      <c r="J167" s="14"/>
      <c r="K167" s="14"/>
    </row>
    <row r="168" spans="2:11" x14ac:dyDescent="0.2">
      <c r="B168" s="27"/>
      <c r="C168" s="27"/>
      <c r="D168" s="27"/>
      <c r="E168" s="27"/>
      <c r="F168" s="27"/>
      <c r="G168" s="27"/>
      <c r="H168" s="27"/>
      <c r="I168" s="14"/>
      <c r="J168" s="14"/>
      <c r="K168" s="14"/>
    </row>
    <row r="169" spans="2:11" x14ac:dyDescent="0.2">
      <c r="B169" s="27"/>
      <c r="C169" s="27"/>
      <c r="D169" s="27"/>
      <c r="E169" s="27"/>
      <c r="F169" s="27"/>
      <c r="G169" s="27"/>
      <c r="H169" s="27"/>
      <c r="I169" s="14"/>
      <c r="J169" s="14"/>
      <c r="K169" s="14"/>
    </row>
    <row r="170" spans="2:11" x14ac:dyDescent="0.2">
      <c r="B170" s="27"/>
      <c r="C170" s="27"/>
      <c r="D170" s="27"/>
      <c r="E170" s="27"/>
      <c r="F170" s="27"/>
      <c r="G170" s="27"/>
      <c r="H170" s="27"/>
      <c r="I170" s="14"/>
      <c r="J170" s="14"/>
      <c r="K170" s="14"/>
    </row>
    <row r="171" spans="2:11" x14ac:dyDescent="0.2">
      <c r="B171" s="27"/>
      <c r="C171" s="27"/>
      <c r="D171" s="27"/>
      <c r="E171" s="27"/>
      <c r="F171" s="27"/>
      <c r="G171" s="27"/>
      <c r="H171" s="27"/>
      <c r="I171" s="14"/>
      <c r="J171" s="14"/>
      <c r="K171" s="14"/>
    </row>
    <row r="172" spans="2:11" x14ac:dyDescent="0.2">
      <c r="B172" s="27"/>
      <c r="C172" s="27"/>
      <c r="D172" s="27"/>
      <c r="E172" s="27"/>
      <c r="F172" s="27"/>
      <c r="G172" s="27"/>
      <c r="H172" s="27"/>
      <c r="I172" s="14"/>
      <c r="J172" s="14"/>
      <c r="K172" s="14"/>
    </row>
    <row r="173" spans="2:11" x14ac:dyDescent="0.2">
      <c r="B173" s="27"/>
      <c r="C173" s="27"/>
      <c r="D173" s="27"/>
      <c r="E173" s="27"/>
      <c r="F173" s="27"/>
      <c r="G173" s="27"/>
      <c r="H173" s="27"/>
      <c r="I173" s="14"/>
      <c r="J173" s="14"/>
      <c r="K173" s="14"/>
    </row>
    <row r="174" spans="2:11" x14ac:dyDescent="0.2">
      <c r="B174" s="27"/>
      <c r="C174" s="27"/>
      <c r="D174" s="27"/>
      <c r="E174" s="27"/>
      <c r="F174" s="27"/>
      <c r="G174" s="27"/>
      <c r="H174" s="27"/>
      <c r="I174" s="14"/>
      <c r="J174" s="14"/>
      <c r="K174" s="14"/>
    </row>
    <row r="175" spans="2:11" x14ac:dyDescent="0.2">
      <c r="B175" s="27"/>
      <c r="C175" s="27"/>
      <c r="D175" s="27"/>
      <c r="E175" s="27"/>
      <c r="F175" s="27"/>
      <c r="G175" s="27"/>
      <c r="H175" s="27"/>
      <c r="I175" s="14"/>
      <c r="J175" s="14"/>
      <c r="K175" s="14"/>
    </row>
    <row r="176" spans="2:11" x14ac:dyDescent="0.2">
      <c r="B176" s="27"/>
      <c r="C176" s="27"/>
      <c r="D176" s="27"/>
      <c r="E176" s="27"/>
      <c r="F176" s="27"/>
      <c r="G176" s="27"/>
      <c r="H176" s="27"/>
      <c r="I176" s="14"/>
      <c r="J176" s="14"/>
      <c r="K176" s="14"/>
    </row>
    <row r="177" spans="2:11" x14ac:dyDescent="0.2">
      <c r="B177" s="27"/>
      <c r="C177" s="27"/>
      <c r="D177" s="27"/>
      <c r="E177" s="27"/>
      <c r="F177" s="27"/>
      <c r="G177" s="27"/>
      <c r="H177" s="27"/>
      <c r="I177" s="14"/>
      <c r="J177" s="14"/>
      <c r="K177" s="14"/>
    </row>
    <row r="178" spans="2:11" x14ac:dyDescent="0.2">
      <c r="B178" s="27"/>
      <c r="C178" s="27"/>
      <c r="D178" s="27"/>
      <c r="E178" s="27"/>
      <c r="F178" s="27"/>
      <c r="G178" s="27"/>
      <c r="H178" s="27"/>
      <c r="I178" s="14"/>
      <c r="J178" s="14"/>
      <c r="K178" s="14"/>
    </row>
    <row r="179" spans="2:11" x14ac:dyDescent="0.2">
      <c r="B179" s="27"/>
      <c r="C179" s="27"/>
      <c r="D179" s="27"/>
      <c r="E179" s="27"/>
      <c r="F179" s="27"/>
      <c r="G179" s="27"/>
      <c r="H179" s="27"/>
      <c r="I179" s="14"/>
      <c r="J179" s="14"/>
      <c r="K179" s="14"/>
    </row>
    <row r="180" spans="2:11" x14ac:dyDescent="0.2">
      <c r="B180" s="27"/>
      <c r="C180" s="27"/>
      <c r="D180" s="27"/>
      <c r="E180" s="27"/>
      <c r="F180" s="27"/>
      <c r="G180" s="27"/>
      <c r="H180" s="27"/>
      <c r="I180" s="14"/>
      <c r="J180" s="14"/>
      <c r="K180" s="14"/>
    </row>
  </sheetData>
  <mergeCells count="1">
    <mergeCell ref="A2:H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A2" sqref="A2:D2"/>
    </sheetView>
  </sheetViews>
  <sheetFormatPr defaultRowHeight="12.75" outlineLevelRow="3" x14ac:dyDescent="0.2"/>
  <cols>
    <col min="1" max="1" width="81.42578125" style="145" customWidth="1"/>
    <col min="2" max="2" width="14.28515625" style="162" customWidth="1"/>
    <col min="3" max="3" width="15.42578125" style="162" customWidth="1"/>
    <col min="4" max="4" width="10.28515625" style="167" customWidth="1"/>
    <col min="5" max="16384" width="9.140625" style="145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 of Ukraine as of ") &amp; STRPRESENTDATE</f>
        <v>Державний та гарантований державою борг України за станом на 30.06.2019</v>
      </c>
      <c r="B2" s="3"/>
      <c r="C2" s="3"/>
      <c r="D2" s="3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3" spans="1:19" ht="18.75" x14ac:dyDescent="0.3">
      <c r="A3" s="1" t="str">
        <f>IF(REPORT_LANG="UKR","(за типом кредитора)","by borrowing market (creditors)")</f>
        <v>(за типом кредитора)</v>
      </c>
      <c r="B3" s="1"/>
      <c r="C3" s="1"/>
      <c r="D3" s="1"/>
    </row>
    <row r="4" spans="1:19" x14ac:dyDescent="0.2">
      <c r="B4" s="150"/>
      <c r="C4" s="150"/>
      <c r="D4" s="155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s="178" customFormat="1" x14ac:dyDescent="0.2">
      <c r="B5" s="199"/>
      <c r="C5" s="199"/>
      <c r="D5" s="178" t="str">
        <f>VALVAL</f>
        <v>млрд. одиниць</v>
      </c>
    </row>
    <row r="6" spans="1:19" s="168" customFormat="1" x14ac:dyDescent="0.2">
      <c r="A6" s="105"/>
      <c r="B6" s="99" t="str">
        <f>IF(REPORT_LANG="UKR","дол.США","USD")</f>
        <v>дол.США</v>
      </c>
      <c r="C6" s="99" t="str">
        <f>IF(REPORT_LANG="UKR","грн.","UAH")</f>
        <v>грн.</v>
      </c>
      <c r="D6" s="259" t="s">
        <v>192</v>
      </c>
    </row>
    <row r="7" spans="1:19" s="52" customFormat="1" ht="15.75" x14ac:dyDescent="0.2">
      <c r="A7" s="35" t="str">
        <f>IF(REPORT_LANG="UKR","Загальна сума державного та гарантованого державою боргу","Total")</f>
        <v>Загальна сума державного та гарантованого державою боргу</v>
      </c>
      <c r="B7" s="253">
        <f t="shared" ref="B7:C7" si="0">B$59+B$8</f>
        <v>80.347737992480006</v>
      </c>
      <c r="C7" s="253">
        <f t="shared" si="0"/>
        <v>2102.4096051445699</v>
      </c>
      <c r="D7" s="80">
        <v>0.99999899999999997</v>
      </c>
    </row>
    <row r="8" spans="1:19" s="194" customFormat="1" ht="15" x14ac:dyDescent="0.2">
      <c r="A8" s="7" t="s">
        <v>50</v>
      </c>
      <c r="B8" s="95">
        <f t="shared" ref="B8:D8" si="1">B$9+B$47</f>
        <v>30.30896332935</v>
      </c>
      <c r="C8" s="95">
        <f t="shared" si="1"/>
        <v>793.07591249693996</v>
      </c>
      <c r="D8" s="136">
        <f t="shared" si="1"/>
        <v>0.377222</v>
      </c>
    </row>
    <row r="9" spans="1:19" s="83" customFormat="1" ht="15" outlineLevel="1" x14ac:dyDescent="0.2">
      <c r="A9" s="179" t="s">
        <v>70</v>
      </c>
      <c r="B9" s="74">
        <f t="shared" ref="B9:D9" si="2">B$10+B$45</f>
        <v>29.901735166640002</v>
      </c>
      <c r="C9" s="74">
        <f t="shared" si="2"/>
        <v>782.42022483066</v>
      </c>
      <c r="D9" s="251">
        <f t="shared" si="2"/>
        <v>0.37215300000000001</v>
      </c>
    </row>
    <row r="10" spans="1:19" s="82" customFormat="1" ht="14.25" outlineLevel="2" x14ac:dyDescent="0.2">
      <c r="A10" s="37" t="s">
        <v>195</v>
      </c>
      <c r="B10" s="189">
        <f t="shared" ref="B10:C10" si="3">SUM(B$11:B$44)</f>
        <v>29.817075783770001</v>
      </c>
      <c r="C10" s="189">
        <f t="shared" si="3"/>
        <v>780.20499507861996</v>
      </c>
      <c r="D10" s="71">
        <v>0.37109900000000001</v>
      </c>
    </row>
    <row r="11" spans="1:19" outlineLevel="3" x14ac:dyDescent="0.2">
      <c r="A11" s="245" t="s">
        <v>143</v>
      </c>
      <c r="B11" s="195">
        <v>2.5881268185900002</v>
      </c>
      <c r="C11" s="195">
        <v>67.721914999999996</v>
      </c>
      <c r="D11" s="32">
        <v>3.2211999999999998E-2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</row>
    <row r="12" spans="1:19" outlineLevel="3" x14ac:dyDescent="0.2">
      <c r="A12" s="110" t="s">
        <v>203</v>
      </c>
      <c r="B12" s="106">
        <v>0.72738370940999997</v>
      </c>
      <c r="C12" s="106">
        <v>19.033000000000001</v>
      </c>
      <c r="D12" s="111">
        <v>9.0530000000000003E-3</v>
      </c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</row>
    <row r="13" spans="1:19" outlineLevel="3" x14ac:dyDescent="0.2">
      <c r="A13" s="110" t="s">
        <v>30</v>
      </c>
      <c r="B13" s="106">
        <v>0.97539866548999998</v>
      </c>
      <c r="C13" s="106">
        <v>25.522654083909998</v>
      </c>
      <c r="D13" s="111">
        <v>1.214E-2</v>
      </c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</row>
    <row r="14" spans="1:19" outlineLevel="3" x14ac:dyDescent="0.2">
      <c r="A14" s="110" t="s">
        <v>34</v>
      </c>
      <c r="B14" s="106">
        <v>1.3949196339400001</v>
      </c>
      <c r="C14" s="106">
        <v>36.5</v>
      </c>
      <c r="D14" s="111">
        <v>1.7361000000000001E-2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</row>
    <row r="15" spans="1:19" outlineLevel="3" x14ac:dyDescent="0.2">
      <c r="A15" s="110" t="s">
        <v>85</v>
      </c>
      <c r="B15" s="106">
        <v>1.09682725723</v>
      </c>
      <c r="C15" s="106">
        <v>28.700001</v>
      </c>
      <c r="D15" s="111">
        <v>1.3651E-2</v>
      </c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</row>
    <row r="16" spans="1:19" outlineLevel="3" x14ac:dyDescent="0.2">
      <c r="A16" s="110" t="s">
        <v>134</v>
      </c>
      <c r="B16" s="106">
        <v>1.7923761871699999</v>
      </c>
      <c r="C16" s="106">
        <v>46.9</v>
      </c>
      <c r="D16" s="111">
        <v>2.2308000000000001E-2</v>
      </c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</row>
    <row r="17" spans="1:17" outlineLevel="3" x14ac:dyDescent="0.2">
      <c r="A17" s="110" t="s">
        <v>196</v>
      </c>
      <c r="B17" s="106">
        <v>3.5709429373999999</v>
      </c>
      <c r="C17" s="106">
        <v>93.438657000000006</v>
      </c>
      <c r="D17" s="111">
        <v>4.4443999999999997E-2</v>
      </c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</row>
    <row r="18" spans="1:17" outlineLevel="3" x14ac:dyDescent="0.2">
      <c r="A18" s="110" t="s">
        <v>26</v>
      </c>
      <c r="B18" s="106">
        <v>0.46233919538000001</v>
      </c>
      <c r="C18" s="106">
        <v>12.097744</v>
      </c>
      <c r="D18" s="111">
        <v>5.7539999999999996E-3</v>
      </c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</row>
    <row r="19" spans="1:17" outlineLevel="3" x14ac:dyDescent="0.2">
      <c r="A19" s="110" t="s">
        <v>80</v>
      </c>
      <c r="B19" s="106">
        <v>0.46233919538000001</v>
      </c>
      <c r="C19" s="106">
        <v>12.097744</v>
      </c>
      <c r="D19" s="111">
        <v>5.7539999999999996E-3</v>
      </c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outlineLevel="3" x14ac:dyDescent="0.2">
      <c r="A20" s="110" t="s">
        <v>171</v>
      </c>
      <c r="B20" s="106">
        <v>1.0496412908699999</v>
      </c>
      <c r="C20" s="106">
        <v>27.465314979910001</v>
      </c>
      <c r="D20" s="111">
        <v>1.3063999999999999E-2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</row>
    <row r="21" spans="1:17" outlineLevel="3" x14ac:dyDescent="0.2">
      <c r="A21" s="110" t="s">
        <v>129</v>
      </c>
      <c r="B21" s="106">
        <v>0.46233919538000001</v>
      </c>
      <c r="C21" s="106">
        <v>12.097744</v>
      </c>
      <c r="D21" s="111">
        <v>5.7539999999999996E-3</v>
      </c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</row>
    <row r="22" spans="1:17" outlineLevel="3" x14ac:dyDescent="0.2">
      <c r="A22" s="110" t="s">
        <v>193</v>
      </c>
      <c r="B22" s="106">
        <v>0.46233919538000001</v>
      </c>
      <c r="C22" s="106">
        <v>12.097744</v>
      </c>
      <c r="D22" s="111">
        <v>5.7539999999999996E-3</v>
      </c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</row>
    <row r="23" spans="1:17" outlineLevel="3" x14ac:dyDescent="0.2">
      <c r="A23" s="110" t="s">
        <v>215</v>
      </c>
      <c r="B23" s="106">
        <v>1.3126080959499999</v>
      </c>
      <c r="C23" s="106">
        <v>34.346204854790003</v>
      </c>
      <c r="D23" s="111">
        <v>1.6337000000000001E-2</v>
      </c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</row>
    <row r="24" spans="1:17" outlineLevel="3" x14ac:dyDescent="0.2">
      <c r="A24" s="110" t="s">
        <v>152</v>
      </c>
      <c r="B24" s="106">
        <v>0.46233919538000001</v>
      </c>
      <c r="C24" s="106">
        <v>12.097744</v>
      </c>
      <c r="D24" s="111">
        <v>5.7539999999999996E-3</v>
      </c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</row>
    <row r="25" spans="1:17" outlineLevel="3" x14ac:dyDescent="0.2">
      <c r="A25" s="110" t="s">
        <v>113</v>
      </c>
      <c r="B25" s="106">
        <v>0.46233919538000001</v>
      </c>
      <c r="C25" s="106">
        <v>12.097744</v>
      </c>
      <c r="D25" s="111">
        <v>5.7539999999999996E-3</v>
      </c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</row>
    <row r="26" spans="1:17" outlineLevel="3" x14ac:dyDescent="0.2">
      <c r="A26" s="110" t="s">
        <v>176</v>
      </c>
      <c r="B26" s="106">
        <v>0.46233919538000001</v>
      </c>
      <c r="C26" s="106">
        <v>12.097744</v>
      </c>
      <c r="D26" s="111">
        <v>5.7539999999999996E-3</v>
      </c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</row>
    <row r="27" spans="1:17" outlineLevel="3" x14ac:dyDescent="0.2">
      <c r="A27" s="110" t="s">
        <v>6</v>
      </c>
      <c r="B27" s="106">
        <v>0.46233919538000001</v>
      </c>
      <c r="C27" s="106">
        <v>12.097744</v>
      </c>
      <c r="D27" s="111">
        <v>5.7539999999999996E-3</v>
      </c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</row>
    <row r="28" spans="1:17" outlineLevel="3" x14ac:dyDescent="0.2">
      <c r="A28" s="110" t="s">
        <v>53</v>
      </c>
      <c r="B28" s="106">
        <v>0.46233919538000001</v>
      </c>
      <c r="C28" s="106">
        <v>12.097744</v>
      </c>
      <c r="D28" s="111">
        <v>5.7539999999999996E-3</v>
      </c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</row>
    <row r="29" spans="1:17" outlineLevel="3" x14ac:dyDescent="0.2">
      <c r="A29" s="110" t="s">
        <v>101</v>
      </c>
      <c r="B29" s="106">
        <v>0.46233919538000001</v>
      </c>
      <c r="C29" s="106">
        <v>12.097744</v>
      </c>
      <c r="D29" s="111">
        <v>5.7539999999999996E-3</v>
      </c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</row>
    <row r="30" spans="1:17" outlineLevel="3" x14ac:dyDescent="0.2">
      <c r="A30" s="110" t="s">
        <v>93</v>
      </c>
      <c r="B30" s="106">
        <v>0.46233919538000001</v>
      </c>
      <c r="C30" s="106">
        <v>12.097744</v>
      </c>
      <c r="D30" s="111">
        <v>5.7539999999999996E-3</v>
      </c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</row>
    <row r="31" spans="1:17" outlineLevel="3" x14ac:dyDescent="0.2">
      <c r="A31" s="110" t="s">
        <v>149</v>
      </c>
      <c r="B31" s="106">
        <v>0.46233919538000001</v>
      </c>
      <c r="C31" s="106">
        <v>12.097744</v>
      </c>
      <c r="D31" s="111">
        <v>5.7539999999999996E-3</v>
      </c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</row>
    <row r="32" spans="1:17" outlineLevel="3" x14ac:dyDescent="0.2">
      <c r="A32" s="110" t="s">
        <v>204</v>
      </c>
      <c r="B32" s="106">
        <v>0.46233919538000001</v>
      </c>
      <c r="C32" s="106">
        <v>12.097744</v>
      </c>
      <c r="D32" s="111">
        <v>5.7539999999999996E-3</v>
      </c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</row>
    <row r="33" spans="1:17" outlineLevel="3" x14ac:dyDescent="0.2">
      <c r="A33" s="110" t="s">
        <v>31</v>
      </c>
      <c r="B33" s="106">
        <v>0.46233919538000001</v>
      </c>
      <c r="C33" s="106">
        <v>12.097744</v>
      </c>
      <c r="D33" s="111">
        <v>5.7539999999999996E-3</v>
      </c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</row>
    <row r="34" spans="1:17" outlineLevel="3" x14ac:dyDescent="0.2">
      <c r="A34" s="110" t="s">
        <v>59</v>
      </c>
      <c r="B34" s="106">
        <v>0.17724330401999999</v>
      </c>
      <c r="C34" s="106">
        <v>4.6378159999999999</v>
      </c>
      <c r="D34" s="111">
        <v>2.2060000000000001E-3</v>
      </c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</row>
    <row r="35" spans="1:17" outlineLevel="3" x14ac:dyDescent="0.2">
      <c r="A35" s="110" t="s">
        <v>46</v>
      </c>
      <c r="B35" s="106">
        <v>2.8288875184900002</v>
      </c>
      <c r="C35" s="106">
        <v>74.021751444429995</v>
      </c>
      <c r="D35" s="111">
        <v>3.5208000000000003E-2</v>
      </c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</row>
    <row r="36" spans="1:17" outlineLevel="3" x14ac:dyDescent="0.2">
      <c r="A36" s="110" t="s">
        <v>45</v>
      </c>
      <c r="B36" s="106">
        <v>0.4623394629</v>
      </c>
      <c r="C36" s="106">
        <v>12.097751000000001</v>
      </c>
      <c r="D36" s="111">
        <v>5.7539999999999996E-3</v>
      </c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</row>
    <row r="37" spans="1:17" outlineLevel="3" x14ac:dyDescent="0.2">
      <c r="A37" s="110" t="s">
        <v>94</v>
      </c>
      <c r="B37" s="106">
        <v>1.1465092899999999E-3</v>
      </c>
      <c r="C37" s="106">
        <v>0.03</v>
      </c>
      <c r="D37" s="111">
        <v>1.4E-5</v>
      </c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</row>
    <row r="38" spans="1:17" outlineLevel="3" x14ac:dyDescent="0.2">
      <c r="A38" s="110" t="s">
        <v>155</v>
      </c>
      <c r="B38" s="106">
        <v>1.1859479120900001</v>
      </c>
      <c r="C38" s="106">
        <v>31.031966100000002</v>
      </c>
      <c r="D38" s="111">
        <v>1.4760000000000001E-2</v>
      </c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</row>
    <row r="39" spans="1:17" outlineLevel="3" x14ac:dyDescent="0.2">
      <c r="A39" s="110" t="s">
        <v>160</v>
      </c>
      <c r="B39" s="106">
        <v>0.91236982367999997</v>
      </c>
      <c r="C39" s="106">
        <v>23.873417331430002</v>
      </c>
      <c r="D39" s="111">
        <v>1.1355000000000001E-2</v>
      </c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</row>
    <row r="40" spans="1:17" outlineLevel="3" x14ac:dyDescent="0.2">
      <c r="A40" s="110" t="s">
        <v>208</v>
      </c>
      <c r="B40" s="106">
        <v>0.50735745584000003</v>
      </c>
      <c r="C40" s="106">
        <v>13.275709000000001</v>
      </c>
      <c r="D40" s="111">
        <v>6.3150000000000003E-3</v>
      </c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</row>
    <row r="41" spans="1:17" outlineLevel="3" x14ac:dyDescent="0.2">
      <c r="A41" s="110" t="s">
        <v>39</v>
      </c>
      <c r="B41" s="106">
        <v>0.66769677978999997</v>
      </c>
      <c r="C41" s="106">
        <v>17.471209000000002</v>
      </c>
      <c r="D41" s="111">
        <v>8.3099999999999997E-3</v>
      </c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</row>
    <row r="42" spans="1:17" outlineLevel="3" x14ac:dyDescent="0.2">
      <c r="A42" s="110" t="s">
        <v>89</v>
      </c>
      <c r="B42" s="106">
        <v>0.66879708475999999</v>
      </c>
      <c r="C42" s="106">
        <v>17.5</v>
      </c>
      <c r="D42" s="111">
        <v>8.3239999999999998E-3</v>
      </c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</row>
    <row r="43" spans="1:17" outlineLevel="3" x14ac:dyDescent="0.2">
      <c r="A43" s="110" t="s">
        <v>194</v>
      </c>
      <c r="B43" s="106">
        <v>0.73641102864999997</v>
      </c>
      <c r="C43" s="106">
        <v>19.269212284150001</v>
      </c>
      <c r="D43" s="111">
        <v>9.1649999999999995E-3</v>
      </c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</row>
    <row r="44" spans="1:17" outlineLevel="3" x14ac:dyDescent="0.2">
      <c r="A44" s="110" t="s">
        <v>144</v>
      </c>
      <c r="B44" s="106">
        <v>0.68790557288999998</v>
      </c>
      <c r="C44" s="106">
        <v>18</v>
      </c>
      <c r="D44" s="111">
        <v>8.5620000000000002E-3</v>
      </c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</row>
    <row r="45" spans="1:17" ht="14.25" outlineLevel="2" x14ac:dyDescent="0.25">
      <c r="A45" s="202" t="s">
        <v>116</v>
      </c>
      <c r="B45" s="160">
        <f t="shared" ref="B45:C45" si="4">SUM(B$46:B$46)</f>
        <v>8.4659382869999994E-2</v>
      </c>
      <c r="C45" s="160">
        <f t="shared" si="4"/>
        <v>2.2152297520399999</v>
      </c>
      <c r="D45" s="165">
        <v>1.054E-3</v>
      </c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</row>
    <row r="46" spans="1:17" outlineLevel="3" x14ac:dyDescent="0.2">
      <c r="A46" s="110" t="s">
        <v>28</v>
      </c>
      <c r="B46" s="106">
        <v>8.4659382869999994E-2</v>
      </c>
      <c r="C46" s="106">
        <v>2.2152297520399999</v>
      </c>
      <c r="D46" s="111">
        <v>1.054E-3</v>
      </c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</row>
    <row r="47" spans="1:17" ht="15" outlineLevel="1" x14ac:dyDescent="0.25">
      <c r="A47" s="143" t="s">
        <v>14</v>
      </c>
      <c r="B47" s="87">
        <f t="shared" ref="B47:D47" si="5">B$48+B$53+B$57</f>
        <v>0.40722816270999995</v>
      </c>
      <c r="C47" s="87">
        <f t="shared" si="5"/>
        <v>10.65568766628</v>
      </c>
      <c r="D47" s="91">
        <f t="shared" si="5"/>
        <v>5.0690000000000006E-3</v>
      </c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</row>
    <row r="48" spans="1:17" ht="14.25" outlineLevel="2" x14ac:dyDescent="0.25">
      <c r="A48" s="202" t="s">
        <v>195</v>
      </c>
      <c r="B48" s="160">
        <f t="shared" ref="B48:C48" si="6">SUM(B$49:B$52)</f>
        <v>0.22930230093999998</v>
      </c>
      <c r="C48" s="160">
        <f t="shared" si="6"/>
        <v>6.0000115999999997</v>
      </c>
      <c r="D48" s="165">
        <v>2.8540000000000002E-3</v>
      </c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</row>
    <row r="49" spans="1:17" outlineLevel="3" x14ac:dyDescent="0.2">
      <c r="A49" s="110" t="s">
        <v>112</v>
      </c>
      <c r="B49" s="106">
        <v>4.4331999999999998E-7</v>
      </c>
      <c r="C49" s="106">
        <v>1.1600000000000001E-5</v>
      </c>
      <c r="D49" s="111">
        <v>0</v>
      </c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</row>
    <row r="50" spans="1:17" outlineLevel="3" x14ac:dyDescent="0.2">
      <c r="A50" s="110" t="s">
        <v>77</v>
      </c>
      <c r="B50" s="106">
        <v>3.8216976270000001E-2</v>
      </c>
      <c r="C50" s="106">
        <v>1</v>
      </c>
      <c r="D50" s="111">
        <v>4.7600000000000002E-4</v>
      </c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</row>
    <row r="51" spans="1:17" outlineLevel="3" x14ac:dyDescent="0.2">
      <c r="A51" s="110" t="s">
        <v>1</v>
      </c>
      <c r="B51" s="106">
        <v>0.11465092881</v>
      </c>
      <c r="C51" s="106">
        <v>3</v>
      </c>
      <c r="D51" s="111">
        <v>1.4270000000000001E-3</v>
      </c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</row>
    <row r="52" spans="1:17" outlineLevel="3" x14ac:dyDescent="0.2">
      <c r="A52" s="110" t="s">
        <v>0</v>
      </c>
      <c r="B52" s="106">
        <v>7.6433952540000002E-2</v>
      </c>
      <c r="C52" s="106">
        <v>2</v>
      </c>
      <c r="D52" s="111">
        <v>9.5100000000000002E-4</v>
      </c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</row>
    <row r="53" spans="1:17" ht="14.25" outlineLevel="2" x14ac:dyDescent="0.25">
      <c r="A53" s="202" t="s">
        <v>116</v>
      </c>
      <c r="B53" s="160">
        <f t="shared" ref="B53:C53" si="7">SUM(B$54:B$56)</f>
        <v>0.17788937793000001</v>
      </c>
      <c r="C53" s="160">
        <f t="shared" si="7"/>
        <v>4.6547214162800001</v>
      </c>
      <c r="D53" s="165">
        <v>2.215E-3</v>
      </c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1:17" outlineLevel="3" x14ac:dyDescent="0.2">
      <c r="A54" s="110" t="s">
        <v>49</v>
      </c>
      <c r="B54" s="106">
        <v>5.3739582530000003E-2</v>
      </c>
      <c r="C54" s="106">
        <v>1.4061704448500001</v>
      </c>
      <c r="D54" s="111">
        <v>6.69E-4</v>
      </c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</row>
    <row r="55" spans="1:17" outlineLevel="3" x14ac:dyDescent="0.2">
      <c r="A55" s="110" t="s">
        <v>123</v>
      </c>
      <c r="B55" s="106">
        <v>0.12161055132</v>
      </c>
      <c r="C55" s="106">
        <v>3.1821081409600001</v>
      </c>
      <c r="D55" s="111">
        <v>1.5139999999999999E-3</v>
      </c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</row>
    <row r="56" spans="1:17" outlineLevel="3" x14ac:dyDescent="0.2">
      <c r="A56" s="110" t="s">
        <v>95</v>
      </c>
      <c r="B56" s="106">
        <v>2.5392440800000001E-3</v>
      </c>
      <c r="C56" s="106">
        <v>6.6442830470000006E-2</v>
      </c>
      <c r="D56" s="111">
        <v>3.1999999999999999E-5</v>
      </c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</row>
    <row r="57" spans="1:17" ht="14.25" outlineLevel="2" x14ac:dyDescent="0.25">
      <c r="A57" s="202" t="s">
        <v>137</v>
      </c>
      <c r="B57" s="160">
        <f t="shared" ref="B57:C57" si="8">SUM(B$58:B$58)</f>
        <v>3.6483840000000001E-5</v>
      </c>
      <c r="C57" s="160">
        <f t="shared" si="8"/>
        <v>9.5465000000000003E-4</v>
      </c>
      <c r="D57" s="165">
        <v>0</v>
      </c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</row>
    <row r="58" spans="1:17" outlineLevel="3" x14ac:dyDescent="0.2">
      <c r="A58" s="110" t="s">
        <v>71</v>
      </c>
      <c r="B58" s="106">
        <v>3.6483840000000001E-5</v>
      </c>
      <c r="C58" s="106">
        <v>9.5465000000000003E-4</v>
      </c>
      <c r="D58" s="111">
        <v>0</v>
      </c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</row>
    <row r="59" spans="1:17" ht="15" x14ac:dyDescent="0.25">
      <c r="A59" s="96" t="s">
        <v>65</v>
      </c>
      <c r="B59" s="261">
        <f t="shared" ref="B59:D59" si="9">B$60+B$88</f>
        <v>50.038774663129999</v>
      </c>
      <c r="C59" s="261">
        <f t="shared" si="9"/>
        <v>1309.33369264763</v>
      </c>
      <c r="D59" s="244">
        <f t="shared" si="9"/>
        <v>0.62277700000000003</v>
      </c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</row>
    <row r="60" spans="1:17" ht="15" outlineLevel="1" x14ac:dyDescent="0.25">
      <c r="A60" s="143" t="s">
        <v>70</v>
      </c>
      <c r="B60" s="87">
        <f t="shared" ref="B60:D60" si="10">B$61+B$68+B$75+B$79+B$86</f>
        <v>40.123120366720002</v>
      </c>
      <c r="C60" s="87">
        <f t="shared" si="10"/>
        <v>1049.8768945474799</v>
      </c>
      <c r="D60" s="91">
        <f t="shared" si="10"/>
        <v>0.49936800000000003</v>
      </c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</row>
    <row r="61" spans="1:17" ht="14.25" outlineLevel="2" x14ac:dyDescent="0.25">
      <c r="A61" s="202" t="s">
        <v>178</v>
      </c>
      <c r="B61" s="160">
        <f t="shared" ref="B61:C61" si="11">SUM(B$62:B$67)</f>
        <v>12.614117660710001</v>
      </c>
      <c r="C61" s="160">
        <f t="shared" si="11"/>
        <v>330.06582130268998</v>
      </c>
      <c r="D61" s="165">
        <v>0.15699399999999999</v>
      </c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</row>
    <row r="62" spans="1:17" outlineLevel="3" x14ac:dyDescent="0.2">
      <c r="A62" s="110" t="s">
        <v>18</v>
      </c>
      <c r="B62" s="106">
        <v>3.7608219711099999</v>
      </c>
      <c r="C62" s="106">
        <v>98.407104329999996</v>
      </c>
      <c r="D62" s="111">
        <v>4.6807000000000001E-2</v>
      </c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</row>
    <row r="63" spans="1:17" outlineLevel="3" x14ac:dyDescent="0.2">
      <c r="A63" s="110" t="s">
        <v>54</v>
      </c>
      <c r="B63" s="106">
        <v>0.53334032066000003</v>
      </c>
      <c r="C63" s="106">
        <v>13.955586566219999</v>
      </c>
      <c r="D63" s="111">
        <v>6.6379999999999998E-3</v>
      </c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</row>
    <row r="64" spans="1:17" outlineLevel="3" x14ac:dyDescent="0.2">
      <c r="A64" s="110" t="s">
        <v>96</v>
      </c>
      <c r="B64" s="106">
        <v>0.69446098690000002</v>
      </c>
      <c r="C64" s="106">
        <v>18.171531467089999</v>
      </c>
      <c r="D64" s="111">
        <v>8.6429999999999996E-3</v>
      </c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</row>
    <row r="65" spans="1:17" outlineLevel="3" x14ac:dyDescent="0.2">
      <c r="A65" s="110" t="s">
        <v>132</v>
      </c>
      <c r="B65" s="106">
        <v>4.8319334971499996</v>
      </c>
      <c r="C65" s="106">
        <v>126.43421768499999</v>
      </c>
      <c r="D65" s="111">
        <v>6.0137999999999997E-2</v>
      </c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</row>
    <row r="66" spans="1:17" outlineLevel="3" x14ac:dyDescent="0.2">
      <c r="A66" s="110" t="s">
        <v>147</v>
      </c>
      <c r="B66" s="106">
        <v>2.7750568469400001</v>
      </c>
      <c r="C66" s="106">
        <v>72.613197528840004</v>
      </c>
      <c r="D66" s="111">
        <v>3.4537999999999999E-2</v>
      </c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</row>
    <row r="67" spans="1:17" outlineLevel="3" x14ac:dyDescent="0.2">
      <c r="A67" s="110" t="s">
        <v>142</v>
      </c>
      <c r="B67" s="106">
        <v>1.850403795E-2</v>
      </c>
      <c r="C67" s="106">
        <v>0.48418372554</v>
      </c>
      <c r="D67" s="111">
        <v>2.3000000000000001E-4</v>
      </c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</row>
    <row r="68" spans="1:17" ht="14.25" outlineLevel="2" x14ac:dyDescent="0.25">
      <c r="A68" s="202" t="s">
        <v>44</v>
      </c>
      <c r="B68" s="160">
        <f t="shared" ref="B68:C68" si="12">SUM(B$69:B$74)</f>
        <v>1.7653238265400002</v>
      </c>
      <c r="C68" s="160">
        <f t="shared" si="12"/>
        <v>46.192137599199995</v>
      </c>
      <c r="D68" s="165">
        <v>2.197E-2</v>
      </c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</row>
    <row r="69" spans="1:17" outlineLevel="3" x14ac:dyDescent="0.2">
      <c r="A69" s="110" t="s">
        <v>27</v>
      </c>
      <c r="B69" s="106">
        <v>0.30406101998000001</v>
      </c>
      <c r="C69" s="106">
        <v>7.9561767999999997</v>
      </c>
      <c r="D69" s="111">
        <v>3.784E-3</v>
      </c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</row>
    <row r="70" spans="1:17" outlineLevel="3" x14ac:dyDescent="0.2">
      <c r="A70" s="110" t="s">
        <v>51</v>
      </c>
      <c r="B70" s="106">
        <v>0.25732899853000002</v>
      </c>
      <c r="C70" s="106">
        <v>6.7333688754100001</v>
      </c>
      <c r="D70" s="111">
        <v>3.2030000000000001E-3</v>
      </c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</row>
    <row r="71" spans="1:17" outlineLevel="3" x14ac:dyDescent="0.2">
      <c r="A71" s="110" t="s">
        <v>122</v>
      </c>
      <c r="B71" s="106">
        <v>0.60585586000000002</v>
      </c>
      <c r="C71" s="106">
        <v>15.8530558697</v>
      </c>
      <c r="D71" s="111">
        <v>7.5399999999999998E-3</v>
      </c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</row>
    <row r="72" spans="1:17" outlineLevel="3" x14ac:dyDescent="0.2">
      <c r="A72" s="110" t="s">
        <v>136</v>
      </c>
      <c r="B72" s="106">
        <v>4.7472759500000001E-3</v>
      </c>
      <c r="C72" s="106">
        <v>0.12421903597</v>
      </c>
      <c r="D72" s="111">
        <v>5.8999999999999998E-5</v>
      </c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</row>
    <row r="73" spans="1:17" outlineLevel="3" x14ac:dyDescent="0.2">
      <c r="A73" s="110" t="s">
        <v>213</v>
      </c>
      <c r="B73" s="106">
        <v>1.600497758E-2</v>
      </c>
      <c r="C73" s="106">
        <v>0.41879235722000002</v>
      </c>
      <c r="D73" s="111">
        <v>1.9900000000000001E-4</v>
      </c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</row>
    <row r="74" spans="1:17" outlineLevel="3" x14ac:dyDescent="0.2">
      <c r="A74" s="110" t="s">
        <v>25</v>
      </c>
      <c r="B74" s="106">
        <v>0.57732569450000004</v>
      </c>
      <c r="C74" s="106">
        <v>15.1065246609</v>
      </c>
      <c r="D74" s="111">
        <v>7.1850000000000004E-3</v>
      </c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</row>
    <row r="75" spans="1:17" ht="14.25" outlineLevel="2" x14ac:dyDescent="0.25">
      <c r="A75" s="202" t="s">
        <v>216</v>
      </c>
      <c r="B75" s="160">
        <f t="shared" ref="B75:C75" si="13">SUM(B$76:B$78)</f>
        <v>1.0830261272399999</v>
      </c>
      <c r="C75" s="160">
        <f t="shared" si="13"/>
        <v>28.33887536132</v>
      </c>
      <c r="D75" s="165">
        <v>1.3480000000000001E-2</v>
      </c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</row>
    <row r="76" spans="1:17" outlineLevel="3" x14ac:dyDescent="0.2">
      <c r="A76" s="110" t="s">
        <v>190</v>
      </c>
      <c r="B76" s="106">
        <v>5.8093000000000001E-5</v>
      </c>
      <c r="C76" s="106">
        <v>1.52008354E-3</v>
      </c>
      <c r="D76" s="111">
        <v>9.9999999999999995E-7</v>
      </c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</row>
    <row r="77" spans="1:17" outlineLevel="3" x14ac:dyDescent="0.2">
      <c r="A77" s="110" t="s">
        <v>177</v>
      </c>
      <c r="B77" s="106">
        <v>8.4833389970000006E-2</v>
      </c>
      <c r="C77" s="106">
        <v>2.2197828882300001</v>
      </c>
      <c r="D77" s="111">
        <v>1.0560000000000001E-3</v>
      </c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</row>
    <row r="78" spans="1:17" outlineLevel="3" x14ac:dyDescent="0.2">
      <c r="A78" s="110" t="s">
        <v>210</v>
      </c>
      <c r="B78" s="106">
        <v>0.99813464426999998</v>
      </c>
      <c r="C78" s="106">
        <v>26.117572389549998</v>
      </c>
      <c r="D78" s="111">
        <v>1.2423E-2</v>
      </c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</row>
    <row r="79" spans="1:17" ht="14.25" outlineLevel="2" x14ac:dyDescent="0.25">
      <c r="A79" s="202" t="s">
        <v>56</v>
      </c>
      <c r="B79" s="160">
        <f t="shared" ref="B79:C79" si="14">SUM(B$80:B$85)</f>
        <v>22.953472991270001</v>
      </c>
      <c r="C79" s="160">
        <f t="shared" si="14"/>
        <v>600.60934251626998</v>
      </c>
      <c r="D79" s="165">
        <v>0.28567700000000001</v>
      </c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</row>
    <row r="80" spans="1:17" outlineLevel="3" x14ac:dyDescent="0.2">
      <c r="A80" s="110" t="s">
        <v>118</v>
      </c>
      <c r="B80" s="106">
        <v>3</v>
      </c>
      <c r="C80" s="106">
        <v>78.499145999999996</v>
      </c>
      <c r="D80" s="111">
        <v>3.7338000000000003E-2</v>
      </c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</row>
    <row r="81" spans="1:17" outlineLevel="3" x14ac:dyDescent="0.2">
      <c r="A81" s="110" t="s">
        <v>202</v>
      </c>
      <c r="B81" s="106">
        <v>12.467273</v>
      </c>
      <c r="C81" s="106">
        <v>326.22342781626998</v>
      </c>
      <c r="D81" s="111">
        <v>0.155166</v>
      </c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</row>
    <row r="82" spans="1:17" outlineLevel="3" x14ac:dyDescent="0.2">
      <c r="A82" s="110" t="s">
        <v>179</v>
      </c>
      <c r="B82" s="106">
        <v>1</v>
      </c>
      <c r="C82" s="106">
        <v>26.166381999999999</v>
      </c>
      <c r="D82" s="111">
        <v>1.2446E-2</v>
      </c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</row>
    <row r="83" spans="1:17" outlineLevel="3" x14ac:dyDescent="0.2">
      <c r="A83" s="110" t="s">
        <v>217</v>
      </c>
      <c r="B83" s="106">
        <v>3</v>
      </c>
      <c r="C83" s="106">
        <v>78.499145999999996</v>
      </c>
      <c r="D83" s="111">
        <v>3.7338000000000003E-2</v>
      </c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</row>
    <row r="84" spans="1:17" outlineLevel="3" x14ac:dyDescent="0.2">
      <c r="A84" s="110" t="s">
        <v>23</v>
      </c>
      <c r="B84" s="106">
        <v>2.35</v>
      </c>
      <c r="C84" s="106">
        <v>61.490997700000001</v>
      </c>
      <c r="D84" s="111">
        <v>2.9248E-2</v>
      </c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</row>
    <row r="85" spans="1:17" outlineLevel="3" x14ac:dyDescent="0.2">
      <c r="A85" s="110" t="s">
        <v>64</v>
      </c>
      <c r="B85" s="106">
        <v>1.13619999127</v>
      </c>
      <c r="C85" s="106">
        <v>29.730243000000002</v>
      </c>
      <c r="D85" s="111">
        <v>1.4141000000000001E-2</v>
      </c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</row>
    <row r="86" spans="1:17" ht="14.25" outlineLevel="2" x14ac:dyDescent="0.25">
      <c r="A86" s="202" t="s">
        <v>181</v>
      </c>
      <c r="B86" s="160">
        <f t="shared" ref="B86:C86" si="15">SUM(B$87:B$87)</f>
        <v>1.7071797609599999</v>
      </c>
      <c r="C86" s="160">
        <f t="shared" si="15"/>
        <v>44.670717768000003</v>
      </c>
      <c r="D86" s="165">
        <v>2.1246999999999999E-2</v>
      </c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</row>
    <row r="87" spans="1:17" outlineLevel="3" x14ac:dyDescent="0.2">
      <c r="A87" s="110" t="s">
        <v>147</v>
      </c>
      <c r="B87" s="106">
        <v>1.7071797609599999</v>
      </c>
      <c r="C87" s="106">
        <v>44.670717768000003</v>
      </c>
      <c r="D87" s="111">
        <v>2.1246999999999999E-2</v>
      </c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</row>
    <row r="88" spans="1:17" ht="15" outlineLevel="1" x14ac:dyDescent="0.25">
      <c r="A88" s="143" t="s">
        <v>14</v>
      </c>
      <c r="B88" s="87">
        <f t="shared" ref="B88:D88" si="16">B$89+B$95+B$97+B$104+B$105</f>
        <v>9.9156542964099987</v>
      </c>
      <c r="C88" s="87">
        <f t="shared" si="16"/>
        <v>259.45679810015002</v>
      </c>
      <c r="D88" s="91">
        <f t="shared" si="16"/>
        <v>0.12340899999999999</v>
      </c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</row>
    <row r="89" spans="1:17" ht="14.25" outlineLevel="2" x14ac:dyDescent="0.25">
      <c r="A89" s="202" t="s">
        <v>178</v>
      </c>
      <c r="B89" s="160">
        <f t="shared" ref="B89:C89" si="17">SUM(B$90:B$94)</f>
        <v>8.2635435798299994</v>
      </c>
      <c r="C89" s="160">
        <f t="shared" si="17"/>
        <v>216.22703798361999</v>
      </c>
      <c r="D89" s="165">
        <v>0.10284799999999999</v>
      </c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</row>
    <row r="90" spans="1:17" outlineLevel="3" x14ac:dyDescent="0.2">
      <c r="A90" s="110" t="s">
        <v>66</v>
      </c>
      <c r="B90" s="106">
        <v>0.11361999913</v>
      </c>
      <c r="C90" s="106">
        <v>2.9730243000000001</v>
      </c>
      <c r="D90" s="111">
        <v>1.4139999999999999E-3</v>
      </c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</row>
    <row r="91" spans="1:17" outlineLevel="3" x14ac:dyDescent="0.2">
      <c r="A91" s="110" t="s">
        <v>54</v>
      </c>
      <c r="B91" s="106">
        <v>0.26538700596999998</v>
      </c>
      <c r="C91" s="106">
        <v>6.9442177761100004</v>
      </c>
      <c r="D91" s="111">
        <v>3.3029999999999999E-3</v>
      </c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</row>
    <row r="92" spans="1:17" outlineLevel="3" x14ac:dyDescent="0.2">
      <c r="A92" s="110" t="s">
        <v>96</v>
      </c>
      <c r="B92" s="106">
        <v>5.5673799570000002E-2</v>
      </c>
      <c r="C92" s="106">
        <v>1.4567819070000001</v>
      </c>
      <c r="D92" s="111">
        <v>6.9300000000000004E-4</v>
      </c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</row>
    <row r="93" spans="1:17" outlineLevel="3" x14ac:dyDescent="0.2">
      <c r="A93" s="110" t="s">
        <v>132</v>
      </c>
      <c r="B93" s="106">
        <v>0.46567169465000002</v>
      </c>
      <c r="C93" s="106">
        <v>12.184943448789999</v>
      </c>
      <c r="D93" s="111">
        <v>5.7959999999999999E-3</v>
      </c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</row>
    <row r="94" spans="1:17" outlineLevel="3" x14ac:dyDescent="0.2">
      <c r="A94" s="110" t="s">
        <v>147</v>
      </c>
      <c r="B94" s="106">
        <v>7.36319108051</v>
      </c>
      <c r="C94" s="106">
        <v>192.66807055172001</v>
      </c>
      <c r="D94" s="111">
        <v>9.1642000000000001E-2</v>
      </c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</row>
    <row r="95" spans="1:17" ht="14.25" outlineLevel="2" x14ac:dyDescent="0.25">
      <c r="A95" s="202" t="s">
        <v>44</v>
      </c>
      <c r="B95" s="160">
        <f t="shared" ref="B95:C95" si="18">SUM(B$96:B$96)</f>
        <v>2.4369463260000002E-2</v>
      </c>
      <c r="C95" s="160">
        <f t="shared" si="18"/>
        <v>0.63766068480000004</v>
      </c>
      <c r="D95" s="165">
        <v>3.0299999999999999E-4</v>
      </c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</row>
    <row r="96" spans="1:17" outlineLevel="3" x14ac:dyDescent="0.2">
      <c r="A96" s="110" t="s">
        <v>27</v>
      </c>
      <c r="B96" s="106">
        <v>2.4369463260000002E-2</v>
      </c>
      <c r="C96" s="106">
        <v>0.63766068480000004</v>
      </c>
      <c r="D96" s="111">
        <v>3.0299999999999999E-4</v>
      </c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</row>
    <row r="97" spans="1:17" ht="14.25" outlineLevel="2" x14ac:dyDescent="0.25">
      <c r="A97" s="202" t="s">
        <v>216</v>
      </c>
      <c r="B97" s="160">
        <f t="shared" ref="B97:C97" si="19">SUM(B$98:B$103)</f>
        <v>1.5145176897299999</v>
      </c>
      <c r="C97" s="160">
        <f t="shared" si="19"/>
        <v>39.629448415310002</v>
      </c>
      <c r="D97" s="165">
        <v>1.8849000000000001E-2</v>
      </c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</row>
    <row r="98" spans="1:17" outlineLevel="3" x14ac:dyDescent="0.2">
      <c r="A98" s="110" t="s">
        <v>76</v>
      </c>
      <c r="B98" s="106">
        <v>0.11508968694</v>
      </c>
      <c r="C98" s="106">
        <v>3.0114807127300001</v>
      </c>
      <c r="D98" s="111">
        <v>1.4319999999999999E-3</v>
      </c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</row>
    <row r="99" spans="1:17" outlineLevel="3" x14ac:dyDescent="0.2">
      <c r="A99" s="110" t="s">
        <v>210</v>
      </c>
      <c r="B99" s="106">
        <v>3.4153328029999999E-2</v>
      </c>
      <c r="C99" s="106">
        <v>0.89366902779000001</v>
      </c>
      <c r="D99" s="111">
        <v>4.2499999999999998E-4</v>
      </c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</row>
    <row r="100" spans="1:17" outlineLevel="3" x14ac:dyDescent="0.2">
      <c r="A100" s="110" t="s">
        <v>128</v>
      </c>
      <c r="B100" s="106">
        <v>1.448654976E-2</v>
      </c>
      <c r="C100" s="106">
        <v>0.37906059498</v>
      </c>
      <c r="D100" s="111">
        <v>1.8000000000000001E-4</v>
      </c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</row>
    <row r="101" spans="1:17" outlineLevel="3" x14ac:dyDescent="0.2">
      <c r="A101" s="110" t="s">
        <v>151</v>
      </c>
      <c r="B101" s="106">
        <v>2.6859999999999998E-2</v>
      </c>
      <c r="C101" s="106">
        <v>0.70282902051999996</v>
      </c>
      <c r="D101" s="111">
        <v>3.3399999999999999E-4</v>
      </c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</row>
    <row r="102" spans="1:17" outlineLevel="3" x14ac:dyDescent="0.2">
      <c r="A102" s="110" t="s">
        <v>121</v>
      </c>
      <c r="B102" s="106">
        <v>1.2749999999999999</v>
      </c>
      <c r="C102" s="106">
        <v>33.362137050000001</v>
      </c>
      <c r="D102" s="111">
        <v>1.5869000000000001E-2</v>
      </c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</row>
    <row r="103" spans="1:17" outlineLevel="3" x14ac:dyDescent="0.2">
      <c r="A103" s="110" t="s">
        <v>104</v>
      </c>
      <c r="B103" s="106">
        <v>4.8928125000000003E-2</v>
      </c>
      <c r="C103" s="106">
        <v>1.28027200929</v>
      </c>
      <c r="D103" s="111">
        <v>6.0899999999999995E-4</v>
      </c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</row>
    <row r="104" spans="1:17" ht="14.25" outlineLevel="2" x14ac:dyDescent="0.25">
      <c r="A104" s="202" t="s">
        <v>56</v>
      </c>
      <c r="B104" s="160"/>
      <c r="C104" s="160"/>
      <c r="D104" s="165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</row>
    <row r="105" spans="1:17" ht="14.25" outlineLevel="2" x14ac:dyDescent="0.25">
      <c r="A105" s="202" t="s">
        <v>181</v>
      </c>
      <c r="B105" s="160">
        <f t="shared" ref="B105:C105" si="20">SUM(B$106:B$106)</f>
        <v>0.11322356359000001</v>
      </c>
      <c r="C105" s="160">
        <f t="shared" si="20"/>
        <v>2.9626510164200002</v>
      </c>
      <c r="D105" s="165">
        <v>1.4090000000000001E-3</v>
      </c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</row>
    <row r="106" spans="1:17" outlineLevel="3" x14ac:dyDescent="0.2">
      <c r="A106" s="110" t="s">
        <v>147</v>
      </c>
      <c r="B106" s="106">
        <v>0.11322356359000001</v>
      </c>
      <c r="C106" s="106">
        <v>2.9626510164200002</v>
      </c>
      <c r="D106" s="111">
        <v>1.4090000000000001E-3</v>
      </c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</row>
    <row r="107" spans="1:17" x14ac:dyDescent="0.2">
      <c r="B107" s="150"/>
      <c r="C107" s="150"/>
      <c r="D107" s="155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</row>
    <row r="108" spans="1:17" x14ac:dyDescent="0.2">
      <c r="B108" s="150"/>
      <c r="C108" s="150"/>
      <c r="D108" s="155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</row>
    <row r="109" spans="1:17" x14ac:dyDescent="0.2">
      <c r="B109" s="150"/>
      <c r="C109" s="150"/>
      <c r="D109" s="155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</row>
    <row r="110" spans="1:17" x14ac:dyDescent="0.2">
      <c r="B110" s="150"/>
      <c r="C110" s="150"/>
      <c r="D110" s="155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</row>
    <row r="111" spans="1:17" x14ac:dyDescent="0.2">
      <c r="B111" s="150"/>
      <c r="C111" s="150"/>
      <c r="D111" s="155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</row>
    <row r="112" spans="1:17" x14ac:dyDescent="0.2">
      <c r="B112" s="150"/>
      <c r="C112" s="150"/>
      <c r="D112" s="155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</row>
    <row r="113" spans="2:17" x14ac:dyDescent="0.2">
      <c r="B113" s="150"/>
      <c r="C113" s="150"/>
      <c r="D113" s="155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</row>
    <row r="114" spans="2:17" x14ac:dyDescent="0.2">
      <c r="B114" s="150"/>
      <c r="C114" s="150"/>
      <c r="D114" s="155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</row>
    <row r="115" spans="2:17" x14ac:dyDescent="0.2">
      <c r="B115" s="150"/>
      <c r="C115" s="150"/>
      <c r="D115" s="155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</row>
    <row r="116" spans="2:17" x14ac:dyDescent="0.2">
      <c r="B116" s="150"/>
      <c r="C116" s="150"/>
      <c r="D116" s="155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</row>
    <row r="117" spans="2:17" x14ac:dyDescent="0.2">
      <c r="B117" s="150"/>
      <c r="C117" s="150"/>
      <c r="D117" s="155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</row>
    <row r="118" spans="2:17" x14ac:dyDescent="0.2">
      <c r="B118" s="150"/>
      <c r="C118" s="150"/>
      <c r="D118" s="155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</row>
    <row r="119" spans="2:17" x14ac:dyDescent="0.2">
      <c r="B119" s="150"/>
      <c r="C119" s="150"/>
      <c r="D119" s="155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</row>
    <row r="120" spans="2:17" x14ac:dyDescent="0.2">
      <c r="B120" s="150"/>
      <c r="C120" s="150"/>
      <c r="D120" s="155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</row>
    <row r="121" spans="2:17" x14ac:dyDescent="0.2">
      <c r="B121" s="150"/>
      <c r="C121" s="150"/>
      <c r="D121" s="155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</row>
    <row r="122" spans="2:17" x14ac:dyDescent="0.2">
      <c r="B122" s="150"/>
      <c r="C122" s="150"/>
      <c r="D122" s="155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</row>
    <row r="123" spans="2:17" x14ac:dyDescent="0.2">
      <c r="B123" s="150"/>
      <c r="C123" s="150"/>
      <c r="D123" s="155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</row>
    <row r="124" spans="2:17" x14ac:dyDescent="0.2">
      <c r="B124" s="150"/>
      <c r="C124" s="150"/>
      <c r="D124" s="155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</row>
    <row r="125" spans="2:17" x14ac:dyDescent="0.2">
      <c r="B125" s="150"/>
      <c r="C125" s="150"/>
      <c r="D125" s="155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</row>
    <row r="126" spans="2:17" x14ac:dyDescent="0.2">
      <c r="B126" s="150"/>
      <c r="C126" s="150"/>
      <c r="D126" s="155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</row>
    <row r="127" spans="2:17" x14ac:dyDescent="0.2">
      <c r="B127" s="150"/>
      <c r="C127" s="150"/>
      <c r="D127" s="155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</row>
    <row r="128" spans="2:17" x14ac:dyDescent="0.2">
      <c r="B128" s="150"/>
      <c r="C128" s="150"/>
      <c r="D128" s="155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</row>
    <row r="129" spans="2:17" x14ac:dyDescent="0.2">
      <c r="B129" s="150"/>
      <c r="C129" s="150"/>
      <c r="D129" s="155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</row>
    <row r="130" spans="2:17" x14ac:dyDescent="0.2">
      <c r="B130" s="150"/>
      <c r="C130" s="150"/>
      <c r="D130" s="155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</row>
    <row r="131" spans="2:17" x14ac:dyDescent="0.2">
      <c r="B131" s="150"/>
      <c r="C131" s="150"/>
      <c r="D131" s="155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</row>
    <row r="132" spans="2:17" x14ac:dyDescent="0.2">
      <c r="B132" s="150"/>
      <c r="C132" s="150"/>
      <c r="D132" s="155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</row>
    <row r="133" spans="2:17" x14ac:dyDescent="0.2">
      <c r="B133" s="150"/>
      <c r="C133" s="150"/>
      <c r="D133" s="155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</row>
    <row r="134" spans="2:17" x14ac:dyDescent="0.2">
      <c r="B134" s="150"/>
      <c r="C134" s="150"/>
      <c r="D134" s="155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</row>
    <row r="135" spans="2:17" x14ac:dyDescent="0.2">
      <c r="B135" s="150"/>
      <c r="C135" s="150"/>
      <c r="D135" s="155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</row>
    <row r="136" spans="2:17" x14ac:dyDescent="0.2">
      <c r="B136" s="150"/>
      <c r="C136" s="150"/>
      <c r="D136" s="155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</row>
    <row r="137" spans="2:17" x14ac:dyDescent="0.2">
      <c r="B137" s="150"/>
      <c r="C137" s="150"/>
      <c r="D137" s="155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</row>
    <row r="138" spans="2:17" x14ac:dyDescent="0.2">
      <c r="B138" s="150"/>
      <c r="C138" s="150"/>
      <c r="D138" s="155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</row>
    <row r="139" spans="2:17" x14ac:dyDescent="0.2">
      <c r="B139" s="150"/>
      <c r="C139" s="150"/>
      <c r="D139" s="155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</row>
    <row r="140" spans="2:17" x14ac:dyDescent="0.2">
      <c r="B140" s="150"/>
      <c r="C140" s="150"/>
      <c r="D140" s="155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</row>
    <row r="141" spans="2:17" x14ac:dyDescent="0.2">
      <c r="B141" s="150"/>
      <c r="C141" s="150"/>
      <c r="D141" s="155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</row>
    <row r="142" spans="2:17" x14ac:dyDescent="0.2">
      <c r="B142" s="150"/>
      <c r="C142" s="150"/>
      <c r="D142" s="155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</row>
    <row r="143" spans="2:17" x14ac:dyDescent="0.2">
      <c r="B143" s="150"/>
      <c r="C143" s="150"/>
      <c r="D143" s="155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</row>
    <row r="144" spans="2:17" x14ac:dyDescent="0.2">
      <c r="B144" s="150"/>
      <c r="C144" s="150"/>
      <c r="D144" s="155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</row>
    <row r="145" spans="2:17" x14ac:dyDescent="0.2">
      <c r="B145" s="150"/>
      <c r="C145" s="150"/>
      <c r="D145" s="155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</row>
    <row r="146" spans="2:17" x14ac:dyDescent="0.2">
      <c r="B146" s="150"/>
      <c r="C146" s="150"/>
      <c r="D146" s="155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</row>
    <row r="147" spans="2:17" x14ac:dyDescent="0.2">
      <c r="B147" s="150"/>
      <c r="C147" s="150"/>
      <c r="D147" s="155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</row>
    <row r="148" spans="2:17" x14ac:dyDescent="0.2">
      <c r="B148" s="150"/>
      <c r="C148" s="150"/>
      <c r="D148" s="155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</row>
    <row r="149" spans="2:17" x14ac:dyDescent="0.2">
      <c r="B149" s="150"/>
      <c r="C149" s="150"/>
      <c r="D149" s="155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</row>
    <row r="150" spans="2:17" x14ac:dyDescent="0.2">
      <c r="B150" s="150"/>
      <c r="C150" s="150"/>
      <c r="D150" s="155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</row>
    <row r="151" spans="2:17" x14ac:dyDescent="0.2">
      <c r="B151" s="150"/>
      <c r="C151" s="150"/>
      <c r="D151" s="155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</row>
    <row r="152" spans="2:17" x14ac:dyDescent="0.2">
      <c r="B152" s="150"/>
      <c r="C152" s="150"/>
      <c r="D152" s="155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</row>
    <row r="153" spans="2:17" x14ac:dyDescent="0.2">
      <c r="B153" s="150"/>
      <c r="C153" s="150"/>
      <c r="D153" s="155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</row>
    <row r="154" spans="2:17" x14ac:dyDescent="0.2">
      <c r="B154" s="150"/>
      <c r="C154" s="150"/>
      <c r="D154" s="155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</row>
    <row r="155" spans="2:17" x14ac:dyDescent="0.2">
      <c r="B155" s="150"/>
      <c r="C155" s="150"/>
      <c r="D155" s="155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</row>
    <row r="156" spans="2:17" x14ac:dyDescent="0.2">
      <c r="B156" s="150"/>
      <c r="C156" s="150"/>
      <c r="D156" s="155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</row>
    <row r="157" spans="2:17" x14ac:dyDescent="0.2">
      <c r="B157" s="150"/>
      <c r="C157" s="150"/>
      <c r="D157" s="155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</row>
    <row r="158" spans="2:17" x14ac:dyDescent="0.2">
      <c r="B158" s="150"/>
      <c r="C158" s="150"/>
      <c r="D158" s="155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</row>
    <row r="159" spans="2:17" x14ac:dyDescent="0.2">
      <c r="B159" s="150"/>
      <c r="C159" s="150"/>
      <c r="D159" s="155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</row>
    <row r="160" spans="2:17" x14ac:dyDescent="0.2">
      <c r="B160" s="150"/>
      <c r="C160" s="150"/>
      <c r="D160" s="155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</row>
    <row r="161" spans="2:17" x14ac:dyDescent="0.2">
      <c r="B161" s="150"/>
      <c r="C161" s="150"/>
      <c r="D161" s="155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</row>
    <row r="162" spans="2:17" x14ac:dyDescent="0.2">
      <c r="B162" s="150"/>
      <c r="C162" s="150"/>
      <c r="D162" s="155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</row>
    <row r="163" spans="2:17" x14ac:dyDescent="0.2">
      <c r="B163" s="150"/>
      <c r="C163" s="150"/>
      <c r="D163" s="155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</row>
    <row r="164" spans="2:17" x14ac:dyDescent="0.2">
      <c r="B164" s="150"/>
      <c r="C164" s="150"/>
      <c r="D164" s="155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</row>
    <row r="165" spans="2:17" x14ac:dyDescent="0.2">
      <c r="B165" s="150"/>
      <c r="C165" s="150"/>
      <c r="D165" s="155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</row>
    <row r="166" spans="2:17" x14ac:dyDescent="0.2">
      <c r="B166" s="150"/>
      <c r="C166" s="150"/>
      <c r="D166" s="155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</row>
    <row r="167" spans="2:17" x14ac:dyDescent="0.2">
      <c r="B167" s="150"/>
      <c r="C167" s="150"/>
      <c r="D167" s="155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</row>
    <row r="168" spans="2:17" x14ac:dyDescent="0.2">
      <c r="B168" s="150"/>
      <c r="C168" s="150"/>
      <c r="D168" s="155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</row>
    <row r="169" spans="2:17" x14ac:dyDescent="0.2">
      <c r="B169" s="150"/>
      <c r="C169" s="150"/>
      <c r="D169" s="155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</row>
    <row r="170" spans="2:17" x14ac:dyDescent="0.2">
      <c r="B170" s="150"/>
      <c r="C170" s="150"/>
      <c r="D170" s="155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</row>
    <row r="171" spans="2:17" x14ac:dyDescent="0.2">
      <c r="B171" s="150"/>
      <c r="C171" s="150"/>
      <c r="D171" s="155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</row>
    <row r="172" spans="2:17" x14ac:dyDescent="0.2">
      <c r="B172" s="150"/>
      <c r="C172" s="150"/>
      <c r="D172" s="155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</row>
    <row r="173" spans="2:17" x14ac:dyDescent="0.2">
      <c r="B173" s="150"/>
      <c r="C173" s="150"/>
      <c r="D173" s="155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</row>
    <row r="174" spans="2:17" x14ac:dyDescent="0.2">
      <c r="B174" s="150"/>
      <c r="C174" s="150"/>
      <c r="D174" s="155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</row>
    <row r="175" spans="2:17" x14ac:dyDescent="0.2">
      <c r="B175" s="150"/>
      <c r="C175" s="150"/>
      <c r="D175" s="155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</row>
    <row r="176" spans="2:17" x14ac:dyDescent="0.2">
      <c r="B176" s="150"/>
      <c r="C176" s="150"/>
      <c r="D176" s="155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</row>
    <row r="177" spans="2:17" x14ac:dyDescent="0.2">
      <c r="B177" s="150"/>
      <c r="C177" s="150"/>
      <c r="D177" s="155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</row>
    <row r="178" spans="2:17" x14ac:dyDescent="0.2">
      <c r="B178" s="150"/>
      <c r="C178" s="150"/>
      <c r="D178" s="155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</row>
    <row r="179" spans="2:17" x14ac:dyDescent="0.2">
      <c r="B179" s="150"/>
      <c r="C179" s="150"/>
      <c r="D179" s="155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</row>
    <row r="180" spans="2:17" x14ac:dyDescent="0.2">
      <c r="B180" s="150"/>
      <c r="C180" s="150"/>
      <c r="D180" s="155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</row>
    <row r="181" spans="2:17" x14ac:dyDescent="0.2">
      <c r="B181" s="150"/>
      <c r="C181" s="150"/>
      <c r="D181" s="155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</row>
    <row r="182" spans="2:17" x14ac:dyDescent="0.2">
      <c r="B182" s="150"/>
      <c r="C182" s="150"/>
      <c r="D182" s="155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</row>
    <row r="183" spans="2:17" x14ac:dyDescent="0.2">
      <c r="B183" s="150"/>
      <c r="C183" s="150"/>
      <c r="D183" s="155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A2" sqref="A2:D2"/>
    </sheetView>
  </sheetViews>
  <sheetFormatPr defaultRowHeight="12.75" x14ac:dyDescent="0.2"/>
  <cols>
    <col min="1" max="1" width="81.42578125" style="145" customWidth="1"/>
    <col min="2" max="2" width="14.28515625" style="162" customWidth="1"/>
    <col min="3" max="3" width="15.42578125" style="162" customWidth="1"/>
    <col min="4" max="4" width="10.28515625" style="167" customWidth="1"/>
    <col min="5" max="16384" width="9.140625" style="145"/>
  </cols>
  <sheetData>
    <row r="2" spans="1:19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30.06.2019</v>
      </c>
      <c r="B2" s="3"/>
      <c r="C2" s="3"/>
      <c r="D2" s="3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3" spans="1:19" ht="18.75" x14ac:dyDescent="0.3">
      <c r="A3" s="1" t="s">
        <v>168</v>
      </c>
      <c r="B3" s="1"/>
      <c r="C3" s="1"/>
      <c r="D3" s="1"/>
    </row>
    <row r="4" spans="1:19" x14ac:dyDescent="0.2">
      <c r="B4" s="150"/>
      <c r="C4" s="150"/>
      <c r="D4" s="155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s="178" customFormat="1" x14ac:dyDescent="0.2">
      <c r="B5" s="199"/>
      <c r="C5" s="199"/>
      <c r="D5" s="178" t="str">
        <f>VALVAL</f>
        <v>млрд. одиниць</v>
      </c>
    </row>
    <row r="6" spans="1:19" s="168" customFormat="1" x14ac:dyDescent="0.2">
      <c r="A6" s="105"/>
      <c r="B6" s="255" t="s">
        <v>170</v>
      </c>
      <c r="C6" s="255" t="s">
        <v>173</v>
      </c>
      <c r="D6" s="259" t="s">
        <v>192</v>
      </c>
    </row>
    <row r="7" spans="1:19" s="52" customFormat="1" ht="15.75" x14ac:dyDescent="0.2">
      <c r="A7" s="184" t="s">
        <v>153</v>
      </c>
      <c r="B7" s="228">
        <f t="shared" ref="B7:D7" si="0">SUM(B8:B46)</f>
        <v>80.347737992480006</v>
      </c>
      <c r="C7" s="228">
        <f t="shared" si="0"/>
        <v>2102.4096051445699</v>
      </c>
      <c r="D7" s="230">
        <f t="shared" si="0"/>
        <v>1</v>
      </c>
    </row>
    <row r="8" spans="1:19" s="194" customFormat="1" x14ac:dyDescent="0.2">
      <c r="A8" s="60" t="s">
        <v>82</v>
      </c>
      <c r="B8" s="206">
        <v>30.04637808471</v>
      </c>
      <c r="C8" s="206">
        <v>786.20500667861995</v>
      </c>
      <c r="D8" s="185">
        <v>0.37395400000000001</v>
      </c>
    </row>
    <row r="9" spans="1:19" s="83" customFormat="1" x14ac:dyDescent="0.2">
      <c r="A9" s="60" t="s">
        <v>180</v>
      </c>
      <c r="B9" s="206">
        <v>0.2625487608</v>
      </c>
      <c r="C9" s="206">
        <v>6.8699511683200001</v>
      </c>
      <c r="D9" s="185">
        <v>3.2680000000000001E-3</v>
      </c>
    </row>
    <row r="10" spans="1:19" s="82" customFormat="1" x14ac:dyDescent="0.2">
      <c r="A10" s="140" t="s">
        <v>115</v>
      </c>
      <c r="B10" s="204">
        <v>3.6483840000000001E-5</v>
      </c>
      <c r="C10" s="204">
        <v>9.5465000000000003E-4</v>
      </c>
      <c r="D10" s="181">
        <v>0</v>
      </c>
    </row>
    <row r="11" spans="1:19" x14ac:dyDescent="0.2">
      <c r="A11" s="8" t="s">
        <v>157</v>
      </c>
      <c r="B11" s="247">
        <v>22.953472991270001</v>
      </c>
      <c r="C11" s="247">
        <v>600.60934251626998</v>
      </c>
      <c r="D11" s="233">
        <v>0.28567700000000001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</row>
    <row r="12" spans="1:19" x14ac:dyDescent="0.2">
      <c r="A12" s="8" t="s">
        <v>13</v>
      </c>
      <c r="B12" s="247">
        <v>2.59754381697</v>
      </c>
      <c r="C12" s="247">
        <v>67.968323776630001</v>
      </c>
      <c r="D12" s="233">
        <v>3.2328999999999997E-2</v>
      </c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</row>
    <row r="13" spans="1:19" x14ac:dyDescent="0.2">
      <c r="A13" s="8" t="s">
        <v>172</v>
      </c>
      <c r="B13" s="247">
        <v>20.87766124054</v>
      </c>
      <c r="C13" s="247">
        <v>546.29285928630998</v>
      </c>
      <c r="D13" s="233">
        <v>0.25984099999999999</v>
      </c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</row>
    <row r="14" spans="1:19" x14ac:dyDescent="0.2">
      <c r="A14" s="8" t="s">
        <v>127</v>
      </c>
      <c r="B14" s="247">
        <v>1.7896932898</v>
      </c>
      <c r="C14" s="247">
        <v>46.829798283999999</v>
      </c>
      <c r="D14" s="233">
        <v>2.2273999999999999E-2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</row>
    <row r="15" spans="1:19" x14ac:dyDescent="0.2">
      <c r="A15" s="8" t="s">
        <v>185</v>
      </c>
      <c r="B15" s="247">
        <v>1.82040332455</v>
      </c>
      <c r="C15" s="247">
        <v>47.63336878442</v>
      </c>
      <c r="D15" s="233">
        <v>2.2657E-2</v>
      </c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</row>
    <row r="16" spans="1:19" x14ac:dyDescent="0.2">
      <c r="B16" s="150"/>
      <c r="C16" s="150"/>
      <c r="D16" s="155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</row>
    <row r="17" spans="2:17" x14ac:dyDescent="0.2">
      <c r="B17" s="150"/>
      <c r="C17" s="150"/>
      <c r="D17" s="155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</row>
    <row r="18" spans="2:17" x14ac:dyDescent="0.2">
      <c r="B18" s="150"/>
      <c r="C18" s="150"/>
      <c r="D18" s="155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</row>
    <row r="19" spans="2:17" x14ac:dyDescent="0.2">
      <c r="B19" s="150"/>
      <c r="C19" s="150"/>
      <c r="D19" s="155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2:17" x14ac:dyDescent="0.2">
      <c r="B20" s="150"/>
      <c r="C20" s="150"/>
      <c r="D20" s="155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</row>
    <row r="21" spans="2:17" x14ac:dyDescent="0.2">
      <c r="B21" s="150"/>
      <c r="C21" s="150"/>
      <c r="D21" s="155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</row>
    <row r="22" spans="2:17" x14ac:dyDescent="0.2">
      <c r="B22" s="150"/>
      <c r="C22" s="150"/>
      <c r="D22" s="155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</row>
    <row r="23" spans="2:17" x14ac:dyDescent="0.2">
      <c r="B23" s="150"/>
      <c r="C23" s="150"/>
      <c r="D23" s="155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</row>
    <row r="24" spans="2:17" x14ac:dyDescent="0.2">
      <c r="B24" s="150"/>
      <c r="C24" s="150"/>
      <c r="D24" s="155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</row>
    <row r="25" spans="2:17" x14ac:dyDescent="0.2">
      <c r="B25" s="150"/>
      <c r="C25" s="150"/>
      <c r="D25" s="155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</row>
    <row r="26" spans="2:17" x14ac:dyDescent="0.2">
      <c r="B26" s="150"/>
      <c r="C26" s="150"/>
      <c r="D26" s="155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</row>
    <row r="27" spans="2:17" x14ac:dyDescent="0.2">
      <c r="B27" s="150"/>
      <c r="C27" s="150"/>
      <c r="D27" s="155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</row>
    <row r="28" spans="2:17" x14ac:dyDescent="0.2">
      <c r="B28" s="150"/>
      <c r="C28" s="150"/>
      <c r="D28" s="155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</row>
    <row r="29" spans="2:17" x14ac:dyDescent="0.2">
      <c r="B29" s="150"/>
      <c r="C29" s="150"/>
      <c r="D29" s="155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</row>
    <row r="30" spans="2:17" x14ac:dyDescent="0.2">
      <c r="B30" s="150"/>
      <c r="C30" s="150"/>
      <c r="D30" s="155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</row>
    <row r="31" spans="2:17" x14ac:dyDescent="0.2">
      <c r="B31" s="150"/>
      <c r="C31" s="150"/>
      <c r="D31" s="155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</row>
    <row r="32" spans="2:17" x14ac:dyDescent="0.2">
      <c r="B32" s="150"/>
      <c r="C32" s="150"/>
      <c r="D32" s="155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</row>
    <row r="33" spans="2:17" x14ac:dyDescent="0.2">
      <c r="B33" s="150"/>
      <c r="C33" s="150"/>
      <c r="D33" s="155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</row>
    <row r="34" spans="2:17" x14ac:dyDescent="0.2">
      <c r="B34" s="150"/>
      <c r="C34" s="150"/>
      <c r="D34" s="155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</row>
    <row r="35" spans="2:17" x14ac:dyDescent="0.2">
      <c r="B35" s="150"/>
      <c r="C35" s="150"/>
      <c r="D35" s="155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</row>
    <row r="36" spans="2:17" x14ac:dyDescent="0.2">
      <c r="B36" s="150"/>
      <c r="C36" s="150"/>
      <c r="D36" s="155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</row>
    <row r="37" spans="2:17" x14ac:dyDescent="0.2">
      <c r="B37" s="150"/>
      <c r="C37" s="150"/>
      <c r="D37" s="155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</row>
    <row r="38" spans="2:17" x14ac:dyDescent="0.2">
      <c r="B38" s="150"/>
      <c r="C38" s="150"/>
      <c r="D38" s="155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</row>
    <row r="39" spans="2:17" x14ac:dyDescent="0.2">
      <c r="B39" s="150"/>
      <c r="C39" s="150"/>
      <c r="D39" s="155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</row>
    <row r="40" spans="2:17" x14ac:dyDescent="0.2">
      <c r="B40" s="150"/>
      <c r="C40" s="150"/>
      <c r="D40" s="155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</row>
    <row r="41" spans="2:17" x14ac:dyDescent="0.2">
      <c r="B41" s="150"/>
      <c r="C41" s="150"/>
      <c r="D41" s="155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</row>
    <row r="42" spans="2:17" x14ac:dyDescent="0.2">
      <c r="B42" s="150"/>
      <c r="C42" s="150"/>
      <c r="D42" s="155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</row>
    <row r="43" spans="2:17" x14ac:dyDescent="0.2">
      <c r="B43" s="150"/>
      <c r="C43" s="150"/>
      <c r="D43" s="155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</row>
    <row r="44" spans="2:17" x14ac:dyDescent="0.2">
      <c r="B44" s="150"/>
      <c r="C44" s="150"/>
      <c r="D44" s="155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</row>
    <row r="45" spans="2:17" x14ac:dyDescent="0.2">
      <c r="B45" s="150"/>
      <c r="C45" s="150"/>
      <c r="D45" s="155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</row>
    <row r="46" spans="2:17" x14ac:dyDescent="0.2">
      <c r="B46" s="150"/>
      <c r="C46" s="150"/>
      <c r="D46" s="155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</row>
    <row r="47" spans="2:17" x14ac:dyDescent="0.2">
      <c r="B47" s="150"/>
      <c r="C47" s="150"/>
      <c r="D47" s="155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</row>
    <row r="48" spans="2:17" x14ac:dyDescent="0.2">
      <c r="B48" s="150"/>
      <c r="C48" s="150"/>
      <c r="D48" s="155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</row>
    <row r="49" spans="2:17" x14ac:dyDescent="0.2">
      <c r="B49" s="150"/>
      <c r="C49" s="150"/>
      <c r="D49" s="155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</row>
    <row r="50" spans="2:17" x14ac:dyDescent="0.2">
      <c r="B50" s="150"/>
      <c r="C50" s="150"/>
      <c r="D50" s="155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</row>
    <row r="51" spans="2:17" x14ac:dyDescent="0.2">
      <c r="B51" s="150"/>
      <c r="C51" s="150"/>
      <c r="D51" s="155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</row>
    <row r="52" spans="2:17" x14ac:dyDescent="0.2">
      <c r="B52" s="150"/>
      <c r="C52" s="150"/>
      <c r="D52" s="155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</row>
    <row r="53" spans="2:17" x14ac:dyDescent="0.2">
      <c r="B53" s="150"/>
      <c r="C53" s="150"/>
      <c r="D53" s="155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2:17" x14ac:dyDescent="0.2">
      <c r="B54" s="150"/>
      <c r="C54" s="150"/>
      <c r="D54" s="155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</row>
    <row r="55" spans="2:17" x14ac:dyDescent="0.2">
      <c r="B55" s="150"/>
      <c r="C55" s="150"/>
      <c r="D55" s="155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</row>
    <row r="56" spans="2:17" x14ac:dyDescent="0.2">
      <c r="B56" s="150"/>
      <c r="C56" s="150"/>
      <c r="D56" s="155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</row>
    <row r="57" spans="2:17" x14ac:dyDescent="0.2">
      <c r="B57" s="150"/>
      <c r="C57" s="150"/>
      <c r="D57" s="155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</row>
    <row r="58" spans="2:17" x14ac:dyDescent="0.2">
      <c r="B58" s="150"/>
      <c r="C58" s="150"/>
      <c r="D58" s="155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</row>
    <row r="59" spans="2:17" x14ac:dyDescent="0.2">
      <c r="B59" s="150"/>
      <c r="C59" s="150"/>
      <c r="D59" s="155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</row>
    <row r="60" spans="2:17" x14ac:dyDescent="0.2">
      <c r="B60" s="150"/>
      <c r="C60" s="150"/>
      <c r="D60" s="155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</row>
    <row r="61" spans="2:17" x14ac:dyDescent="0.2">
      <c r="B61" s="150"/>
      <c r="C61" s="150"/>
      <c r="D61" s="155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</row>
    <row r="62" spans="2:17" x14ac:dyDescent="0.2">
      <c r="B62" s="150"/>
      <c r="C62" s="150"/>
      <c r="D62" s="155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</row>
    <row r="63" spans="2:17" x14ac:dyDescent="0.2">
      <c r="B63" s="150"/>
      <c r="C63" s="150"/>
      <c r="D63" s="155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</row>
    <row r="64" spans="2:17" x14ac:dyDescent="0.2">
      <c r="B64" s="150"/>
      <c r="C64" s="150"/>
      <c r="D64" s="155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</row>
    <row r="65" spans="2:17" x14ac:dyDescent="0.2">
      <c r="B65" s="150"/>
      <c r="C65" s="150"/>
      <c r="D65" s="155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</row>
    <row r="66" spans="2:17" x14ac:dyDescent="0.2">
      <c r="B66" s="150"/>
      <c r="C66" s="150"/>
      <c r="D66" s="155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</row>
    <row r="67" spans="2:17" x14ac:dyDescent="0.2">
      <c r="B67" s="150"/>
      <c r="C67" s="150"/>
      <c r="D67" s="155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</row>
    <row r="68" spans="2:17" x14ac:dyDescent="0.2">
      <c r="B68" s="150"/>
      <c r="C68" s="150"/>
      <c r="D68" s="155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</row>
    <row r="69" spans="2:17" x14ac:dyDescent="0.2">
      <c r="B69" s="150"/>
      <c r="C69" s="150"/>
      <c r="D69" s="155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</row>
    <row r="70" spans="2:17" x14ac:dyDescent="0.2">
      <c r="B70" s="150"/>
      <c r="C70" s="150"/>
      <c r="D70" s="155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</row>
    <row r="71" spans="2:17" x14ac:dyDescent="0.2">
      <c r="B71" s="150"/>
      <c r="C71" s="150"/>
      <c r="D71" s="155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</row>
    <row r="72" spans="2:17" x14ac:dyDescent="0.2">
      <c r="B72" s="150"/>
      <c r="C72" s="150"/>
      <c r="D72" s="155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</row>
    <row r="73" spans="2:17" x14ac:dyDescent="0.2">
      <c r="B73" s="150"/>
      <c r="C73" s="150"/>
      <c r="D73" s="155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</row>
    <row r="74" spans="2:17" x14ac:dyDescent="0.2">
      <c r="B74" s="150"/>
      <c r="C74" s="150"/>
      <c r="D74" s="155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</row>
    <row r="75" spans="2:17" x14ac:dyDescent="0.2">
      <c r="B75" s="150"/>
      <c r="C75" s="150"/>
      <c r="D75" s="155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</row>
    <row r="76" spans="2:17" x14ac:dyDescent="0.2">
      <c r="B76" s="150"/>
      <c r="C76" s="150"/>
      <c r="D76" s="155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</row>
    <row r="77" spans="2:17" x14ac:dyDescent="0.2">
      <c r="B77" s="150"/>
      <c r="C77" s="150"/>
      <c r="D77" s="155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</row>
    <row r="78" spans="2:17" x14ac:dyDescent="0.2">
      <c r="B78" s="150"/>
      <c r="C78" s="150"/>
      <c r="D78" s="155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</row>
    <row r="79" spans="2:17" x14ac:dyDescent="0.2">
      <c r="B79" s="150"/>
      <c r="C79" s="150"/>
      <c r="D79" s="155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</row>
    <row r="80" spans="2:17" x14ac:dyDescent="0.2">
      <c r="B80" s="150"/>
      <c r="C80" s="150"/>
      <c r="D80" s="155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</row>
    <row r="81" spans="2:17" x14ac:dyDescent="0.2">
      <c r="B81" s="150"/>
      <c r="C81" s="150"/>
      <c r="D81" s="155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</row>
    <row r="82" spans="2:17" x14ac:dyDescent="0.2">
      <c r="B82" s="150"/>
      <c r="C82" s="150"/>
      <c r="D82" s="155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</row>
    <row r="83" spans="2:17" x14ac:dyDescent="0.2">
      <c r="B83" s="150"/>
      <c r="C83" s="150"/>
      <c r="D83" s="155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</row>
    <row r="84" spans="2:17" x14ac:dyDescent="0.2">
      <c r="B84" s="150"/>
      <c r="C84" s="150"/>
      <c r="D84" s="155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</row>
    <row r="85" spans="2:17" x14ac:dyDescent="0.2">
      <c r="B85" s="150"/>
      <c r="C85" s="150"/>
      <c r="D85" s="155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</row>
    <row r="86" spans="2:17" x14ac:dyDescent="0.2">
      <c r="B86" s="150"/>
      <c r="C86" s="150"/>
      <c r="D86" s="155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</row>
    <row r="87" spans="2:17" x14ac:dyDescent="0.2">
      <c r="B87" s="150"/>
      <c r="C87" s="150"/>
      <c r="D87" s="155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</row>
    <row r="88" spans="2:17" x14ac:dyDescent="0.2">
      <c r="B88" s="150"/>
      <c r="C88" s="150"/>
      <c r="D88" s="155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</row>
    <row r="89" spans="2:17" x14ac:dyDescent="0.2">
      <c r="B89" s="150"/>
      <c r="C89" s="150"/>
      <c r="D89" s="155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</row>
    <row r="90" spans="2:17" x14ac:dyDescent="0.2">
      <c r="B90" s="150"/>
      <c r="C90" s="150"/>
      <c r="D90" s="155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</row>
    <row r="91" spans="2:17" x14ac:dyDescent="0.2">
      <c r="B91" s="150"/>
      <c r="C91" s="150"/>
      <c r="D91" s="155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</row>
    <row r="92" spans="2:17" x14ac:dyDescent="0.2">
      <c r="B92" s="150"/>
      <c r="C92" s="150"/>
      <c r="D92" s="155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</row>
    <row r="93" spans="2:17" x14ac:dyDescent="0.2">
      <c r="B93" s="150"/>
      <c r="C93" s="150"/>
      <c r="D93" s="155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</row>
    <row r="94" spans="2:17" x14ac:dyDescent="0.2">
      <c r="B94" s="150"/>
      <c r="C94" s="150"/>
      <c r="D94" s="155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</row>
    <row r="95" spans="2:17" x14ac:dyDescent="0.2">
      <c r="B95" s="150"/>
      <c r="C95" s="150"/>
      <c r="D95" s="155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</row>
    <row r="96" spans="2:17" x14ac:dyDescent="0.2">
      <c r="B96" s="150"/>
      <c r="C96" s="150"/>
      <c r="D96" s="155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</row>
    <row r="97" spans="2:17" x14ac:dyDescent="0.2">
      <c r="B97" s="150"/>
      <c r="C97" s="150"/>
      <c r="D97" s="155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</row>
    <row r="98" spans="2:17" x14ac:dyDescent="0.2">
      <c r="B98" s="150"/>
      <c r="C98" s="150"/>
      <c r="D98" s="155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</row>
    <row r="99" spans="2:17" x14ac:dyDescent="0.2">
      <c r="B99" s="150"/>
      <c r="C99" s="150"/>
      <c r="D99" s="155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</row>
    <row r="100" spans="2:17" x14ac:dyDescent="0.2">
      <c r="B100" s="150"/>
      <c r="C100" s="150"/>
      <c r="D100" s="155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</row>
    <row r="101" spans="2:17" x14ac:dyDescent="0.2">
      <c r="B101" s="150"/>
      <c r="C101" s="150"/>
      <c r="D101" s="155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</row>
    <row r="102" spans="2:17" x14ac:dyDescent="0.2">
      <c r="B102" s="150"/>
      <c r="C102" s="150"/>
      <c r="D102" s="155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</row>
    <row r="103" spans="2:17" x14ac:dyDescent="0.2">
      <c r="B103" s="150"/>
      <c r="C103" s="150"/>
      <c r="D103" s="155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</row>
    <row r="104" spans="2:17" x14ac:dyDescent="0.2">
      <c r="B104" s="150"/>
      <c r="C104" s="150"/>
      <c r="D104" s="155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</row>
    <row r="105" spans="2:17" x14ac:dyDescent="0.2">
      <c r="B105" s="150"/>
      <c r="C105" s="150"/>
      <c r="D105" s="155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</row>
    <row r="106" spans="2:17" x14ac:dyDescent="0.2">
      <c r="B106" s="150"/>
      <c r="C106" s="150"/>
      <c r="D106" s="155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</row>
    <row r="107" spans="2:17" x14ac:dyDescent="0.2">
      <c r="B107" s="150"/>
      <c r="C107" s="150"/>
      <c r="D107" s="155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</row>
    <row r="108" spans="2:17" x14ac:dyDescent="0.2">
      <c r="B108" s="150"/>
      <c r="C108" s="150"/>
      <c r="D108" s="155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</row>
    <row r="109" spans="2:17" x14ac:dyDescent="0.2">
      <c r="B109" s="150"/>
      <c r="C109" s="150"/>
      <c r="D109" s="155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</row>
    <row r="110" spans="2:17" x14ac:dyDescent="0.2">
      <c r="B110" s="150"/>
      <c r="C110" s="150"/>
      <c r="D110" s="155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</row>
    <row r="111" spans="2:17" x14ac:dyDescent="0.2">
      <c r="B111" s="150"/>
      <c r="C111" s="150"/>
      <c r="D111" s="155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</row>
    <row r="112" spans="2:17" x14ac:dyDescent="0.2">
      <c r="B112" s="150"/>
      <c r="C112" s="150"/>
      <c r="D112" s="155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</row>
    <row r="113" spans="2:17" x14ac:dyDescent="0.2">
      <c r="B113" s="150"/>
      <c r="C113" s="150"/>
      <c r="D113" s="155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</row>
    <row r="114" spans="2:17" x14ac:dyDescent="0.2">
      <c r="B114" s="150"/>
      <c r="C114" s="150"/>
      <c r="D114" s="155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</row>
    <row r="115" spans="2:17" x14ac:dyDescent="0.2">
      <c r="B115" s="150"/>
      <c r="C115" s="150"/>
      <c r="D115" s="155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</row>
    <row r="116" spans="2:17" x14ac:dyDescent="0.2">
      <c r="B116" s="150"/>
      <c r="C116" s="150"/>
      <c r="D116" s="155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</row>
    <row r="117" spans="2:17" x14ac:dyDescent="0.2">
      <c r="B117" s="150"/>
      <c r="C117" s="150"/>
      <c r="D117" s="155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</row>
    <row r="118" spans="2:17" x14ac:dyDescent="0.2">
      <c r="B118" s="150"/>
      <c r="C118" s="150"/>
      <c r="D118" s="155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</row>
    <row r="119" spans="2:17" x14ac:dyDescent="0.2">
      <c r="B119" s="150"/>
      <c r="C119" s="150"/>
      <c r="D119" s="155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</row>
    <row r="120" spans="2:17" x14ac:dyDescent="0.2">
      <c r="B120" s="150"/>
      <c r="C120" s="150"/>
      <c r="D120" s="155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</row>
    <row r="121" spans="2:17" x14ac:dyDescent="0.2">
      <c r="B121" s="150"/>
      <c r="C121" s="150"/>
      <c r="D121" s="155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</row>
    <row r="122" spans="2:17" x14ac:dyDescent="0.2">
      <c r="B122" s="150"/>
      <c r="C122" s="150"/>
      <c r="D122" s="155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</row>
    <row r="123" spans="2:17" x14ac:dyDescent="0.2">
      <c r="B123" s="150"/>
      <c r="C123" s="150"/>
      <c r="D123" s="155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</row>
    <row r="124" spans="2:17" x14ac:dyDescent="0.2">
      <c r="B124" s="150"/>
      <c r="C124" s="150"/>
      <c r="D124" s="155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</row>
    <row r="125" spans="2:17" x14ac:dyDescent="0.2">
      <c r="B125" s="150"/>
      <c r="C125" s="150"/>
      <c r="D125" s="155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</row>
    <row r="126" spans="2:17" x14ac:dyDescent="0.2">
      <c r="B126" s="150"/>
      <c r="C126" s="150"/>
      <c r="D126" s="155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</row>
    <row r="127" spans="2:17" x14ac:dyDescent="0.2">
      <c r="B127" s="150"/>
      <c r="C127" s="150"/>
      <c r="D127" s="155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</row>
    <row r="128" spans="2:17" x14ac:dyDescent="0.2">
      <c r="B128" s="150"/>
      <c r="C128" s="150"/>
      <c r="D128" s="155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</row>
    <row r="129" spans="2:17" x14ac:dyDescent="0.2">
      <c r="B129" s="150"/>
      <c r="C129" s="150"/>
      <c r="D129" s="155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</row>
    <row r="130" spans="2:17" x14ac:dyDescent="0.2">
      <c r="B130" s="150"/>
      <c r="C130" s="150"/>
      <c r="D130" s="155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</row>
    <row r="131" spans="2:17" x14ac:dyDescent="0.2">
      <c r="B131" s="150"/>
      <c r="C131" s="150"/>
      <c r="D131" s="155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</row>
    <row r="132" spans="2:17" x14ac:dyDescent="0.2">
      <c r="B132" s="150"/>
      <c r="C132" s="150"/>
      <c r="D132" s="155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</row>
    <row r="133" spans="2:17" x14ac:dyDescent="0.2">
      <c r="B133" s="150"/>
      <c r="C133" s="150"/>
      <c r="D133" s="155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</row>
    <row r="134" spans="2:17" x14ac:dyDescent="0.2">
      <c r="B134" s="150"/>
      <c r="C134" s="150"/>
      <c r="D134" s="155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</row>
    <row r="135" spans="2:17" x14ac:dyDescent="0.2">
      <c r="B135" s="150"/>
      <c r="C135" s="150"/>
      <c r="D135" s="155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</row>
    <row r="136" spans="2:17" x14ac:dyDescent="0.2">
      <c r="B136" s="150"/>
      <c r="C136" s="150"/>
      <c r="D136" s="155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</row>
    <row r="137" spans="2:17" x14ac:dyDescent="0.2">
      <c r="B137" s="150"/>
      <c r="C137" s="150"/>
      <c r="D137" s="155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</row>
    <row r="138" spans="2:17" x14ac:dyDescent="0.2">
      <c r="B138" s="150"/>
      <c r="C138" s="150"/>
      <c r="D138" s="155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</row>
    <row r="139" spans="2:17" x14ac:dyDescent="0.2">
      <c r="B139" s="150"/>
      <c r="C139" s="150"/>
      <c r="D139" s="155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</row>
    <row r="140" spans="2:17" x14ac:dyDescent="0.2">
      <c r="B140" s="150"/>
      <c r="C140" s="150"/>
      <c r="D140" s="155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</row>
    <row r="141" spans="2:17" x14ac:dyDescent="0.2">
      <c r="B141" s="150"/>
      <c r="C141" s="150"/>
      <c r="D141" s="155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</row>
    <row r="142" spans="2:17" x14ac:dyDescent="0.2">
      <c r="B142" s="150"/>
      <c r="C142" s="150"/>
      <c r="D142" s="155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</row>
    <row r="143" spans="2:17" x14ac:dyDescent="0.2">
      <c r="B143" s="150"/>
      <c r="C143" s="150"/>
      <c r="D143" s="155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</row>
    <row r="144" spans="2:17" x14ac:dyDescent="0.2">
      <c r="B144" s="150"/>
      <c r="C144" s="150"/>
      <c r="D144" s="155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</row>
    <row r="145" spans="2:17" x14ac:dyDescent="0.2">
      <c r="B145" s="150"/>
      <c r="C145" s="150"/>
      <c r="D145" s="155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</row>
    <row r="146" spans="2:17" x14ac:dyDescent="0.2">
      <c r="B146" s="150"/>
      <c r="C146" s="150"/>
      <c r="D146" s="155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</row>
    <row r="147" spans="2:17" x14ac:dyDescent="0.2">
      <c r="B147" s="150"/>
      <c r="C147" s="150"/>
      <c r="D147" s="155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</row>
    <row r="148" spans="2:17" x14ac:dyDescent="0.2">
      <c r="B148" s="150"/>
      <c r="C148" s="150"/>
      <c r="D148" s="155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</row>
    <row r="149" spans="2:17" x14ac:dyDescent="0.2">
      <c r="B149" s="150"/>
      <c r="C149" s="150"/>
      <c r="D149" s="155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</row>
    <row r="150" spans="2:17" x14ac:dyDescent="0.2">
      <c r="B150" s="150"/>
      <c r="C150" s="150"/>
      <c r="D150" s="155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</row>
    <row r="151" spans="2:17" x14ac:dyDescent="0.2">
      <c r="B151" s="150"/>
      <c r="C151" s="150"/>
      <c r="D151" s="155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</row>
    <row r="152" spans="2:17" x14ac:dyDescent="0.2">
      <c r="B152" s="150"/>
      <c r="C152" s="150"/>
      <c r="D152" s="155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</row>
    <row r="153" spans="2:17" x14ac:dyDescent="0.2">
      <c r="B153" s="150"/>
      <c r="C153" s="150"/>
      <c r="D153" s="155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</row>
    <row r="154" spans="2:17" x14ac:dyDescent="0.2">
      <c r="B154" s="150"/>
      <c r="C154" s="150"/>
      <c r="D154" s="155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</row>
    <row r="155" spans="2:17" x14ac:dyDescent="0.2">
      <c r="B155" s="150"/>
      <c r="C155" s="150"/>
      <c r="D155" s="155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</row>
    <row r="156" spans="2:17" x14ac:dyDescent="0.2">
      <c r="B156" s="150"/>
      <c r="C156" s="150"/>
      <c r="D156" s="155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</row>
    <row r="157" spans="2:17" x14ac:dyDescent="0.2">
      <c r="B157" s="150"/>
      <c r="C157" s="150"/>
      <c r="D157" s="155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</row>
    <row r="158" spans="2:17" x14ac:dyDescent="0.2">
      <c r="B158" s="150"/>
      <c r="C158" s="150"/>
      <c r="D158" s="155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</row>
    <row r="159" spans="2:17" x14ac:dyDescent="0.2">
      <c r="B159" s="150"/>
      <c r="C159" s="150"/>
      <c r="D159" s="155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</row>
    <row r="160" spans="2:17" x14ac:dyDescent="0.2">
      <c r="B160" s="150"/>
      <c r="C160" s="150"/>
      <c r="D160" s="155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</row>
    <row r="161" spans="2:17" x14ac:dyDescent="0.2">
      <c r="B161" s="150"/>
      <c r="C161" s="150"/>
      <c r="D161" s="155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</row>
    <row r="162" spans="2:17" x14ac:dyDescent="0.2">
      <c r="B162" s="150"/>
      <c r="C162" s="150"/>
      <c r="D162" s="155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</row>
    <row r="163" spans="2:17" x14ac:dyDescent="0.2">
      <c r="B163" s="150"/>
      <c r="C163" s="150"/>
      <c r="D163" s="155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</row>
    <row r="164" spans="2:17" x14ac:dyDescent="0.2">
      <c r="B164" s="150"/>
      <c r="C164" s="150"/>
      <c r="D164" s="155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</row>
    <row r="165" spans="2:17" x14ac:dyDescent="0.2">
      <c r="B165" s="150"/>
      <c r="C165" s="150"/>
      <c r="D165" s="155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</row>
    <row r="166" spans="2:17" x14ac:dyDescent="0.2">
      <c r="B166" s="150"/>
      <c r="C166" s="150"/>
      <c r="D166" s="155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</row>
    <row r="167" spans="2:17" x14ac:dyDescent="0.2">
      <c r="B167" s="150"/>
      <c r="C167" s="150"/>
      <c r="D167" s="155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</row>
    <row r="168" spans="2:17" x14ac:dyDescent="0.2">
      <c r="B168" s="150"/>
      <c r="C168" s="150"/>
      <c r="D168" s="155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</row>
    <row r="169" spans="2:17" x14ac:dyDescent="0.2">
      <c r="B169" s="150"/>
      <c r="C169" s="150"/>
      <c r="D169" s="155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</row>
    <row r="170" spans="2:17" x14ac:dyDescent="0.2">
      <c r="B170" s="150"/>
      <c r="C170" s="150"/>
      <c r="D170" s="155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</row>
    <row r="171" spans="2:17" x14ac:dyDescent="0.2">
      <c r="B171" s="150"/>
      <c r="C171" s="150"/>
      <c r="D171" s="155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</row>
    <row r="172" spans="2:17" x14ac:dyDescent="0.2">
      <c r="B172" s="150"/>
      <c r="C172" s="150"/>
      <c r="D172" s="155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</row>
    <row r="173" spans="2:17" x14ac:dyDescent="0.2">
      <c r="B173" s="150"/>
      <c r="C173" s="150"/>
      <c r="D173" s="155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</row>
    <row r="174" spans="2:17" x14ac:dyDescent="0.2">
      <c r="B174" s="150"/>
      <c r="C174" s="150"/>
      <c r="D174" s="155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</row>
    <row r="175" spans="2:17" x14ac:dyDescent="0.2">
      <c r="B175" s="150"/>
      <c r="C175" s="150"/>
      <c r="D175" s="155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</row>
    <row r="176" spans="2:17" x14ac:dyDescent="0.2">
      <c r="B176" s="150"/>
      <c r="C176" s="150"/>
      <c r="D176" s="155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</row>
    <row r="177" spans="2:17" x14ac:dyDescent="0.2">
      <c r="B177" s="150"/>
      <c r="C177" s="150"/>
      <c r="D177" s="155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</row>
    <row r="178" spans="2:17" x14ac:dyDescent="0.2">
      <c r="B178" s="150"/>
      <c r="C178" s="150"/>
      <c r="D178" s="155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</row>
    <row r="179" spans="2:17" x14ac:dyDescent="0.2">
      <c r="B179" s="150"/>
      <c r="C179" s="150"/>
      <c r="D179" s="155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</row>
    <row r="180" spans="2:17" x14ac:dyDescent="0.2">
      <c r="B180" s="150"/>
      <c r="C180" s="150"/>
      <c r="D180" s="155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</row>
    <row r="181" spans="2:17" x14ac:dyDescent="0.2">
      <c r="B181" s="150"/>
      <c r="C181" s="150"/>
      <c r="D181" s="155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</row>
    <row r="182" spans="2:17" x14ac:dyDescent="0.2">
      <c r="B182" s="150"/>
      <c r="C182" s="150"/>
      <c r="D182" s="155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</row>
    <row r="183" spans="2:17" x14ac:dyDescent="0.2">
      <c r="B183" s="150"/>
      <c r="C183" s="150"/>
      <c r="D183" s="155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A3" sqref="A3:D3"/>
    </sheetView>
  </sheetViews>
  <sheetFormatPr defaultRowHeight="12.75" outlineLevelRow="1" x14ac:dyDescent="0.2"/>
  <cols>
    <col min="1" max="1" width="81.42578125" style="145" customWidth="1"/>
    <col min="2" max="2" width="14.28515625" style="162" customWidth="1"/>
    <col min="3" max="3" width="15.42578125" style="162" customWidth="1"/>
    <col min="4" max="4" width="10.28515625" style="167" customWidth="1"/>
    <col min="5" max="16384" width="9.140625" style="145"/>
  </cols>
  <sheetData>
    <row r="1" spans="1:19" x14ac:dyDescent="0.2">
      <c r="A1" s="271" t="str">
        <f>"Державний борг України за станом на " &amp; TEXT(DREPORTDATE,"dd.MM.yyyy")</f>
        <v>Державний борг України за станом на 30.06.2019</v>
      </c>
      <c r="B1" s="272"/>
      <c r="C1" s="272"/>
      <c r="D1" s="272"/>
    </row>
    <row r="2" spans="1:19" x14ac:dyDescent="0.2">
      <c r="A2" s="271" t="str">
        <f>"Гарантований державою борг України за станом на " &amp; TEXT(DREPORTDATE,"dd.MM.yyyy")</f>
        <v>Гарантований державою борг України за станом на 30.06.2019</v>
      </c>
      <c r="B2" s="272"/>
      <c r="C2" s="272"/>
      <c r="D2" s="272"/>
    </row>
    <row r="3" spans="1:19" ht="18.75" x14ac:dyDescent="0.3">
      <c r="A3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30.06.2019</v>
      </c>
      <c r="B3" s="3"/>
      <c r="C3" s="3"/>
      <c r="D3" s="3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</row>
    <row r="4" spans="1:19" ht="18.75" x14ac:dyDescent="0.3">
      <c r="A4" s="1" t="s">
        <v>168</v>
      </c>
      <c r="B4" s="1"/>
      <c r="C4" s="1"/>
      <c r="D4" s="1"/>
    </row>
    <row r="5" spans="1:19" x14ac:dyDescent="0.2">
      <c r="B5" s="150"/>
      <c r="C5" s="150"/>
      <c r="D5" s="155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</row>
    <row r="6" spans="1:19" s="178" customFormat="1" x14ac:dyDescent="0.2">
      <c r="B6" s="199"/>
      <c r="C6" s="199"/>
      <c r="D6" s="178" t="str">
        <f>VALVAL</f>
        <v>млрд. одиниць</v>
      </c>
    </row>
    <row r="7" spans="1:19" s="168" customFormat="1" x14ac:dyDescent="0.2">
      <c r="A7" s="105"/>
      <c r="B7" s="255" t="s">
        <v>170</v>
      </c>
      <c r="C7" s="255" t="s">
        <v>173</v>
      </c>
      <c r="D7" s="259" t="s">
        <v>192</v>
      </c>
    </row>
    <row r="8" spans="1:19" s="52" customFormat="1" ht="15" x14ac:dyDescent="0.2">
      <c r="A8" s="104" t="s">
        <v>153</v>
      </c>
      <c r="B8" s="174">
        <f t="shared" ref="B8:C8" si="0">B$9+B$17</f>
        <v>80.347737992479992</v>
      </c>
      <c r="C8" s="174">
        <f t="shared" si="0"/>
        <v>2102.4096051445699</v>
      </c>
      <c r="D8" s="16">
        <v>2.1421990000000002</v>
      </c>
    </row>
    <row r="9" spans="1:19" s="194" customFormat="1" ht="15" x14ac:dyDescent="0.2">
      <c r="A9" s="139" t="s">
        <v>70</v>
      </c>
      <c r="B9" s="235">
        <f t="shared" ref="B9:C9" si="1">SUM(B$10:B$16)</f>
        <v>70.024855533359997</v>
      </c>
      <c r="C9" s="235">
        <f t="shared" si="1"/>
        <v>1832.29711937814</v>
      </c>
      <c r="D9" s="226">
        <v>1.271522</v>
      </c>
    </row>
    <row r="10" spans="1:19" s="83" customFormat="1" outlineLevel="1" x14ac:dyDescent="0.2">
      <c r="A10" s="60" t="s">
        <v>82</v>
      </c>
      <c r="B10" s="206">
        <v>29.817075783770001</v>
      </c>
      <c r="C10" s="206">
        <v>780.20499507861996</v>
      </c>
      <c r="D10" s="185">
        <v>0.37109999999999999</v>
      </c>
    </row>
    <row r="11" spans="1:19" s="82" customFormat="1" outlineLevel="1" x14ac:dyDescent="0.2">
      <c r="A11" s="140" t="s">
        <v>180</v>
      </c>
      <c r="B11" s="204">
        <v>8.4659382869999994E-2</v>
      </c>
      <c r="C11" s="204">
        <v>2.2152297520399999</v>
      </c>
      <c r="D11" s="181">
        <v>1.054E-3</v>
      </c>
    </row>
    <row r="12" spans="1:19" outlineLevel="1" x14ac:dyDescent="0.2">
      <c r="A12" s="8" t="s">
        <v>157</v>
      </c>
      <c r="B12" s="247">
        <v>22.953472991270001</v>
      </c>
      <c r="C12" s="247">
        <v>600.60934251626998</v>
      </c>
      <c r="D12" s="233">
        <v>0.28567700000000001</v>
      </c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</row>
    <row r="13" spans="1:19" outlineLevel="1" x14ac:dyDescent="0.2">
      <c r="A13" s="8" t="s">
        <v>13</v>
      </c>
      <c r="B13" s="247">
        <v>1.0830261272399999</v>
      </c>
      <c r="C13" s="247">
        <v>28.33887536132</v>
      </c>
      <c r="D13" s="233">
        <v>1.3479E-2</v>
      </c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</row>
    <row r="14" spans="1:19" outlineLevel="1" x14ac:dyDescent="0.2">
      <c r="A14" s="8" t="s">
        <v>172</v>
      </c>
      <c r="B14" s="247">
        <v>12.614117660710001</v>
      </c>
      <c r="C14" s="247">
        <v>330.06582130268998</v>
      </c>
      <c r="D14" s="233">
        <v>0.15699399999999999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</row>
    <row r="15" spans="1:19" outlineLevel="1" x14ac:dyDescent="0.2">
      <c r="A15" s="8" t="s">
        <v>127</v>
      </c>
      <c r="B15" s="247">
        <v>1.76532382654</v>
      </c>
      <c r="C15" s="247">
        <v>46.192137599200002</v>
      </c>
      <c r="D15" s="233">
        <v>2.1971000000000001E-2</v>
      </c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</row>
    <row r="16" spans="1:19" outlineLevel="1" x14ac:dyDescent="0.2">
      <c r="A16" s="8" t="s">
        <v>185</v>
      </c>
      <c r="B16" s="247">
        <v>1.7071797609599999</v>
      </c>
      <c r="C16" s="247">
        <v>44.670717768000003</v>
      </c>
      <c r="D16" s="233">
        <v>2.1246999999999999E-2</v>
      </c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</row>
    <row r="17" spans="1:17" ht="15" x14ac:dyDescent="0.25">
      <c r="A17" s="256" t="s">
        <v>14</v>
      </c>
      <c r="B17" s="149">
        <f t="shared" ref="B17:C17" si="2">SUM(B$18:B$24)</f>
        <v>10.322882459119999</v>
      </c>
      <c r="C17" s="149">
        <f t="shared" si="2"/>
        <v>270.11248576642998</v>
      </c>
      <c r="D17" s="130">
        <v>0.12847700000000001</v>
      </c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</row>
    <row r="18" spans="1:17" outlineLevel="1" x14ac:dyDescent="0.2">
      <c r="A18" s="8" t="s">
        <v>82</v>
      </c>
      <c r="B18" s="247">
        <v>0.22930230094000001</v>
      </c>
      <c r="C18" s="247">
        <v>6.0000115999999997</v>
      </c>
      <c r="D18" s="233">
        <v>2.8540000000000002E-3</v>
      </c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</row>
    <row r="19" spans="1:17" outlineLevel="1" x14ac:dyDescent="0.2">
      <c r="A19" s="8" t="s">
        <v>180</v>
      </c>
      <c r="B19" s="247">
        <v>0.17788937793000001</v>
      </c>
      <c r="C19" s="247">
        <v>4.6547214162800001</v>
      </c>
      <c r="D19" s="233">
        <v>2.2139999999999998E-3</v>
      </c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outlineLevel="1" x14ac:dyDescent="0.2">
      <c r="A20" s="8" t="s">
        <v>115</v>
      </c>
      <c r="B20" s="247">
        <v>3.6483840000000001E-5</v>
      </c>
      <c r="C20" s="247">
        <v>9.5465000000000003E-4</v>
      </c>
      <c r="D20" s="233">
        <v>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</row>
    <row r="21" spans="1:17" outlineLevel="1" x14ac:dyDescent="0.2">
      <c r="A21" s="8" t="s">
        <v>13</v>
      </c>
      <c r="B21" s="247">
        <v>1.5145176897299999</v>
      </c>
      <c r="C21" s="247">
        <v>39.629448415310002</v>
      </c>
      <c r="D21" s="233">
        <v>1.8849999999999999E-2</v>
      </c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</row>
    <row r="22" spans="1:17" outlineLevel="1" x14ac:dyDescent="0.2">
      <c r="A22" s="8" t="s">
        <v>172</v>
      </c>
      <c r="B22" s="247">
        <v>8.2635435798299994</v>
      </c>
      <c r="C22" s="247">
        <v>216.22703798361999</v>
      </c>
      <c r="D22" s="233">
        <v>0.10284699999999999</v>
      </c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</row>
    <row r="23" spans="1:17" outlineLevel="1" x14ac:dyDescent="0.2">
      <c r="A23" s="8" t="s">
        <v>127</v>
      </c>
      <c r="B23" s="247">
        <v>2.4369463260000002E-2</v>
      </c>
      <c r="C23" s="247">
        <v>0.63766068480000004</v>
      </c>
      <c r="D23" s="233">
        <v>3.0299999999999999E-4</v>
      </c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</row>
    <row r="24" spans="1:17" outlineLevel="1" x14ac:dyDescent="0.2">
      <c r="A24" s="8" t="s">
        <v>185</v>
      </c>
      <c r="B24" s="247">
        <v>0.11322356359000001</v>
      </c>
      <c r="C24" s="247">
        <v>2.9626510164200002</v>
      </c>
      <c r="D24" s="233">
        <v>1.4090000000000001E-3</v>
      </c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</row>
    <row r="25" spans="1:17" x14ac:dyDescent="0.2">
      <c r="B25" s="150"/>
      <c r="C25" s="150"/>
      <c r="D25" s="155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</row>
    <row r="26" spans="1:17" x14ac:dyDescent="0.2">
      <c r="B26" s="150"/>
      <c r="C26" s="150"/>
      <c r="D26" s="155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</row>
    <row r="27" spans="1:17" x14ac:dyDescent="0.2">
      <c r="B27" s="150"/>
      <c r="C27" s="150"/>
      <c r="D27" s="155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</row>
    <row r="28" spans="1:17" x14ac:dyDescent="0.2">
      <c r="B28" s="150"/>
      <c r="C28" s="150"/>
      <c r="D28" s="155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</row>
    <row r="29" spans="1:17" x14ac:dyDescent="0.2">
      <c r="B29" s="150"/>
      <c r="C29" s="150"/>
      <c r="D29" s="155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</row>
    <row r="30" spans="1:17" x14ac:dyDescent="0.2">
      <c r="B30" s="150"/>
      <c r="C30" s="150"/>
      <c r="D30" s="155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</row>
    <row r="31" spans="1:17" x14ac:dyDescent="0.2">
      <c r="B31" s="150"/>
      <c r="C31" s="150"/>
      <c r="D31" s="155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</row>
    <row r="32" spans="1:17" x14ac:dyDescent="0.2">
      <c r="B32" s="150"/>
      <c r="C32" s="150"/>
      <c r="D32" s="155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</row>
    <row r="33" spans="2:17" x14ac:dyDescent="0.2">
      <c r="B33" s="150"/>
      <c r="C33" s="150"/>
      <c r="D33" s="155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</row>
    <row r="34" spans="2:17" x14ac:dyDescent="0.2">
      <c r="B34" s="150"/>
      <c r="C34" s="150"/>
      <c r="D34" s="155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</row>
    <row r="35" spans="2:17" x14ac:dyDescent="0.2">
      <c r="B35" s="150"/>
      <c r="C35" s="150"/>
      <c r="D35" s="155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</row>
    <row r="36" spans="2:17" x14ac:dyDescent="0.2">
      <c r="B36" s="150"/>
      <c r="C36" s="150"/>
      <c r="D36" s="155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</row>
    <row r="37" spans="2:17" x14ac:dyDescent="0.2">
      <c r="B37" s="150"/>
      <c r="C37" s="150"/>
      <c r="D37" s="155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</row>
    <row r="38" spans="2:17" x14ac:dyDescent="0.2">
      <c r="B38" s="150"/>
      <c r="C38" s="150"/>
      <c r="D38" s="155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</row>
    <row r="39" spans="2:17" x14ac:dyDescent="0.2">
      <c r="B39" s="150"/>
      <c r="C39" s="150"/>
      <c r="D39" s="155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</row>
    <row r="40" spans="2:17" x14ac:dyDescent="0.2">
      <c r="B40" s="150"/>
      <c r="C40" s="150"/>
      <c r="D40" s="155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</row>
    <row r="41" spans="2:17" x14ac:dyDescent="0.2">
      <c r="B41" s="150"/>
      <c r="C41" s="150"/>
      <c r="D41" s="155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</row>
    <row r="42" spans="2:17" x14ac:dyDescent="0.2">
      <c r="B42" s="150"/>
      <c r="C42" s="150"/>
      <c r="D42" s="155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</row>
    <row r="43" spans="2:17" x14ac:dyDescent="0.2">
      <c r="B43" s="150"/>
      <c r="C43" s="150"/>
      <c r="D43" s="155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</row>
    <row r="44" spans="2:17" x14ac:dyDescent="0.2">
      <c r="B44" s="150"/>
      <c r="C44" s="150"/>
      <c r="D44" s="155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</row>
    <row r="45" spans="2:17" x14ac:dyDescent="0.2">
      <c r="B45" s="150"/>
      <c r="C45" s="150"/>
      <c r="D45" s="155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</row>
    <row r="46" spans="2:17" x14ac:dyDescent="0.2">
      <c r="B46" s="150"/>
      <c r="C46" s="150"/>
      <c r="D46" s="155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</row>
    <row r="47" spans="2:17" x14ac:dyDescent="0.2">
      <c r="B47" s="150"/>
      <c r="C47" s="150"/>
      <c r="D47" s="155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</row>
    <row r="48" spans="2:17" x14ac:dyDescent="0.2">
      <c r="B48" s="150"/>
      <c r="C48" s="150"/>
      <c r="D48" s="155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</row>
    <row r="49" spans="2:17" x14ac:dyDescent="0.2">
      <c r="B49" s="150"/>
      <c r="C49" s="150"/>
      <c r="D49" s="155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</row>
    <row r="50" spans="2:17" x14ac:dyDescent="0.2">
      <c r="B50" s="150"/>
      <c r="C50" s="150"/>
      <c r="D50" s="155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</row>
    <row r="51" spans="2:17" x14ac:dyDescent="0.2">
      <c r="B51" s="150"/>
      <c r="C51" s="150"/>
      <c r="D51" s="155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</row>
    <row r="52" spans="2:17" x14ac:dyDescent="0.2">
      <c r="B52" s="150"/>
      <c r="C52" s="150"/>
      <c r="D52" s="155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</row>
    <row r="53" spans="2:17" x14ac:dyDescent="0.2">
      <c r="B53" s="150"/>
      <c r="C53" s="150"/>
      <c r="D53" s="155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2:17" x14ac:dyDescent="0.2">
      <c r="B54" s="150"/>
      <c r="C54" s="150"/>
      <c r="D54" s="155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</row>
    <row r="55" spans="2:17" x14ac:dyDescent="0.2">
      <c r="B55" s="150"/>
      <c r="C55" s="150"/>
      <c r="D55" s="155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</row>
    <row r="56" spans="2:17" x14ac:dyDescent="0.2">
      <c r="B56" s="150"/>
      <c r="C56" s="150"/>
      <c r="D56" s="155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</row>
    <row r="57" spans="2:17" x14ac:dyDescent="0.2">
      <c r="B57" s="150"/>
      <c r="C57" s="150"/>
      <c r="D57" s="155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</row>
    <row r="58" spans="2:17" x14ac:dyDescent="0.2">
      <c r="B58" s="150"/>
      <c r="C58" s="150"/>
      <c r="D58" s="155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</row>
    <row r="59" spans="2:17" x14ac:dyDescent="0.2">
      <c r="B59" s="150"/>
      <c r="C59" s="150"/>
      <c r="D59" s="155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</row>
    <row r="60" spans="2:17" x14ac:dyDescent="0.2">
      <c r="B60" s="150"/>
      <c r="C60" s="150"/>
      <c r="D60" s="155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</row>
    <row r="61" spans="2:17" x14ac:dyDescent="0.2">
      <c r="B61" s="150"/>
      <c r="C61" s="150"/>
      <c r="D61" s="155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</row>
    <row r="62" spans="2:17" x14ac:dyDescent="0.2">
      <c r="B62" s="150"/>
      <c r="C62" s="150"/>
      <c r="D62" s="155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</row>
    <row r="63" spans="2:17" x14ac:dyDescent="0.2">
      <c r="B63" s="150"/>
      <c r="C63" s="150"/>
      <c r="D63" s="155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</row>
    <row r="64" spans="2:17" x14ac:dyDescent="0.2">
      <c r="B64" s="150"/>
      <c r="C64" s="150"/>
      <c r="D64" s="155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</row>
    <row r="65" spans="2:17" x14ac:dyDescent="0.2">
      <c r="B65" s="150"/>
      <c r="C65" s="150"/>
      <c r="D65" s="155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</row>
    <row r="66" spans="2:17" x14ac:dyDescent="0.2">
      <c r="B66" s="150"/>
      <c r="C66" s="150"/>
      <c r="D66" s="155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</row>
    <row r="67" spans="2:17" x14ac:dyDescent="0.2">
      <c r="B67" s="150"/>
      <c r="C67" s="150"/>
      <c r="D67" s="155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</row>
    <row r="68" spans="2:17" x14ac:dyDescent="0.2">
      <c r="B68" s="150"/>
      <c r="C68" s="150"/>
      <c r="D68" s="155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</row>
    <row r="69" spans="2:17" x14ac:dyDescent="0.2">
      <c r="B69" s="150"/>
      <c r="C69" s="150"/>
      <c r="D69" s="155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</row>
    <row r="70" spans="2:17" x14ac:dyDescent="0.2">
      <c r="B70" s="150"/>
      <c r="C70" s="150"/>
      <c r="D70" s="155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</row>
    <row r="71" spans="2:17" x14ac:dyDescent="0.2">
      <c r="B71" s="150"/>
      <c r="C71" s="150"/>
      <c r="D71" s="155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</row>
    <row r="72" spans="2:17" x14ac:dyDescent="0.2">
      <c r="B72" s="150"/>
      <c r="C72" s="150"/>
      <c r="D72" s="155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</row>
    <row r="73" spans="2:17" x14ac:dyDescent="0.2">
      <c r="B73" s="150"/>
      <c r="C73" s="150"/>
      <c r="D73" s="155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</row>
    <row r="74" spans="2:17" x14ac:dyDescent="0.2">
      <c r="B74" s="150"/>
      <c r="C74" s="150"/>
      <c r="D74" s="155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</row>
    <row r="75" spans="2:17" x14ac:dyDescent="0.2">
      <c r="B75" s="150"/>
      <c r="C75" s="150"/>
      <c r="D75" s="155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</row>
    <row r="76" spans="2:17" x14ac:dyDescent="0.2">
      <c r="B76" s="150"/>
      <c r="C76" s="150"/>
      <c r="D76" s="155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</row>
    <row r="77" spans="2:17" x14ac:dyDescent="0.2">
      <c r="B77" s="150"/>
      <c r="C77" s="150"/>
      <c r="D77" s="155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</row>
    <row r="78" spans="2:17" x14ac:dyDescent="0.2">
      <c r="B78" s="150"/>
      <c r="C78" s="150"/>
      <c r="D78" s="155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</row>
    <row r="79" spans="2:17" x14ac:dyDescent="0.2">
      <c r="B79" s="150"/>
      <c r="C79" s="150"/>
      <c r="D79" s="155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</row>
    <row r="80" spans="2:17" x14ac:dyDescent="0.2">
      <c r="B80" s="150"/>
      <c r="C80" s="150"/>
      <c r="D80" s="155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</row>
    <row r="81" spans="2:17" x14ac:dyDescent="0.2">
      <c r="B81" s="150"/>
      <c r="C81" s="150"/>
      <c r="D81" s="155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</row>
    <row r="82" spans="2:17" x14ac:dyDescent="0.2">
      <c r="B82" s="150"/>
      <c r="C82" s="150"/>
      <c r="D82" s="155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</row>
    <row r="83" spans="2:17" x14ac:dyDescent="0.2">
      <c r="B83" s="150"/>
      <c r="C83" s="150"/>
      <c r="D83" s="155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</row>
    <row r="84" spans="2:17" x14ac:dyDescent="0.2">
      <c r="B84" s="150"/>
      <c r="C84" s="150"/>
      <c r="D84" s="155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</row>
    <row r="85" spans="2:17" x14ac:dyDescent="0.2">
      <c r="B85" s="150"/>
      <c r="C85" s="150"/>
      <c r="D85" s="155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</row>
    <row r="86" spans="2:17" x14ac:dyDescent="0.2">
      <c r="B86" s="150"/>
      <c r="C86" s="150"/>
      <c r="D86" s="155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</row>
    <row r="87" spans="2:17" x14ac:dyDescent="0.2">
      <c r="B87" s="150"/>
      <c r="C87" s="150"/>
      <c r="D87" s="155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</row>
    <row r="88" spans="2:17" x14ac:dyDescent="0.2">
      <c r="B88" s="150"/>
      <c r="C88" s="150"/>
      <c r="D88" s="155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</row>
    <row r="89" spans="2:17" x14ac:dyDescent="0.2">
      <c r="B89" s="150"/>
      <c r="C89" s="150"/>
      <c r="D89" s="155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</row>
    <row r="90" spans="2:17" x14ac:dyDescent="0.2">
      <c r="B90" s="150"/>
      <c r="C90" s="150"/>
      <c r="D90" s="155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</row>
    <row r="91" spans="2:17" x14ac:dyDescent="0.2">
      <c r="B91" s="150"/>
      <c r="C91" s="150"/>
      <c r="D91" s="155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</row>
    <row r="92" spans="2:17" x14ac:dyDescent="0.2">
      <c r="B92" s="150"/>
      <c r="C92" s="150"/>
      <c r="D92" s="155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</row>
    <row r="93" spans="2:17" x14ac:dyDescent="0.2">
      <c r="B93" s="150"/>
      <c r="C93" s="150"/>
      <c r="D93" s="155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</row>
    <row r="94" spans="2:17" x14ac:dyDescent="0.2">
      <c r="B94" s="150"/>
      <c r="C94" s="150"/>
      <c r="D94" s="155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</row>
    <row r="95" spans="2:17" x14ac:dyDescent="0.2">
      <c r="B95" s="150"/>
      <c r="C95" s="150"/>
      <c r="D95" s="155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</row>
    <row r="96" spans="2:17" x14ac:dyDescent="0.2">
      <c r="B96" s="150"/>
      <c r="C96" s="150"/>
      <c r="D96" s="155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</row>
    <row r="97" spans="2:17" x14ac:dyDescent="0.2">
      <c r="B97" s="150"/>
      <c r="C97" s="150"/>
      <c r="D97" s="155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</row>
    <row r="98" spans="2:17" x14ac:dyDescent="0.2">
      <c r="B98" s="150"/>
      <c r="C98" s="150"/>
      <c r="D98" s="155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</row>
    <row r="99" spans="2:17" x14ac:dyDescent="0.2">
      <c r="B99" s="150"/>
      <c r="C99" s="150"/>
      <c r="D99" s="155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</row>
    <row r="100" spans="2:17" x14ac:dyDescent="0.2">
      <c r="B100" s="150"/>
      <c r="C100" s="150"/>
      <c r="D100" s="155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</row>
    <row r="101" spans="2:17" x14ac:dyDescent="0.2">
      <c r="B101" s="150"/>
      <c r="C101" s="150"/>
      <c r="D101" s="155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</row>
    <row r="102" spans="2:17" x14ac:dyDescent="0.2">
      <c r="B102" s="150"/>
      <c r="C102" s="150"/>
      <c r="D102" s="155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</row>
    <row r="103" spans="2:17" x14ac:dyDescent="0.2">
      <c r="B103" s="150"/>
      <c r="C103" s="150"/>
      <c r="D103" s="155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</row>
    <row r="104" spans="2:17" x14ac:dyDescent="0.2">
      <c r="B104" s="150"/>
      <c r="C104" s="150"/>
      <c r="D104" s="155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</row>
    <row r="105" spans="2:17" x14ac:dyDescent="0.2">
      <c r="B105" s="150"/>
      <c r="C105" s="150"/>
      <c r="D105" s="155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</row>
    <row r="106" spans="2:17" x14ac:dyDescent="0.2">
      <c r="B106" s="150"/>
      <c r="C106" s="150"/>
      <c r="D106" s="155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</row>
    <row r="107" spans="2:17" x14ac:dyDescent="0.2">
      <c r="B107" s="150"/>
      <c r="C107" s="150"/>
      <c r="D107" s="155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</row>
    <row r="108" spans="2:17" x14ac:dyDescent="0.2">
      <c r="B108" s="150"/>
      <c r="C108" s="150"/>
      <c r="D108" s="155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</row>
    <row r="109" spans="2:17" x14ac:dyDescent="0.2">
      <c r="B109" s="150"/>
      <c r="C109" s="150"/>
      <c r="D109" s="155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</row>
    <row r="110" spans="2:17" x14ac:dyDescent="0.2">
      <c r="B110" s="150"/>
      <c r="C110" s="150"/>
      <c r="D110" s="155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</row>
    <row r="111" spans="2:17" x14ac:dyDescent="0.2">
      <c r="B111" s="150"/>
      <c r="C111" s="150"/>
      <c r="D111" s="155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</row>
    <row r="112" spans="2:17" x14ac:dyDescent="0.2">
      <c r="B112" s="150"/>
      <c r="C112" s="150"/>
      <c r="D112" s="155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</row>
    <row r="113" spans="2:17" x14ac:dyDescent="0.2">
      <c r="B113" s="150"/>
      <c r="C113" s="150"/>
      <c r="D113" s="155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</row>
    <row r="114" spans="2:17" x14ac:dyDescent="0.2">
      <c r="B114" s="150"/>
      <c r="C114" s="150"/>
      <c r="D114" s="155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</row>
    <row r="115" spans="2:17" x14ac:dyDescent="0.2">
      <c r="B115" s="150"/>
      <c r="C115" s="150"/>
      <c r="D115" s="155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</row>
    <row r="116" spans="2:17" x14ac:dyDescent="0.2">
      <c r="B116" s="150"/>
      <c r="C116" s="150"/>
      <c r="D116" s="155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</row>
    <row r="117" spans="2:17" x14ac:dyDescent="0.2">
      <c r="B117" s="150"/>
      <c r="C117" s="150"/>
      <c r="D117" s="155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</row>
    <row r="118" spans="2:17" x14ac:dyDescent="0.2">
      <c r="B118" s="150"/>
      <c r="C118" s="150"/>
      <c r="D118" s="155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</row>
    <row r="119" spans="2:17" x14ac:dyDescent="0.2">
      <c r="B119" s="150"/>
      <c r="C119" s="150"/>
      <c r="D119" s="155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</row>
    <row r="120" spans="2:17" x14ac:dyDescent="0.2">
      <c r="B120" s="150"/>
      <c r="C120" s="150"/>
      <c r="D120" s="155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</row>
    <row r="121" spans="2:17" x14ac:dyDescent="0.2">
      <c r="B121" s="150"/>
      <c r="C121" s="150"/>
      <c r="D121" s="155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</row>
    <row r="122" spans="2:17" x14ac:dyDescent="0.2">
      <c r="B122" s="150"/>
      <c r="C122" s="150"/>
      <c r="D122" s="155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</row>
    <row r="123" spans="2:17" x14ac:dyDescent="0.2">
      <c r="B123" s="150"/>
      <c r="C123" s="150"/>
      <c r="D123" s="155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</row>
    <row r="124" spans="2:17" x14ac:dyDescent="0.2">
      <c r="B124" s="150"/>
      <c r="C124" s="150"/>
      <c r="D124" s="155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</row>
    <row r="125" spans="2:17" x14ac:dyDescent="0.2">
      <c r="B125" s="150"/>
      <c r="C125" s="150"/>
      <c r="D125" s="155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</row>
    <row r="126" spans="2:17" x14ac:dyDescent="0.2">
      <c r="B126" s="150"/>
      <c r="C126" s="150"/>
      <c r="D126" s="155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</row>
    <row r="127" spans="2:17" x14ac:dyDescent="0.2">
      <c r="B127" s="150"/>
      <c r="C127" s="150"/>
      <c r="D127" s="155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</row>
    <row r="128" spans="2:17" x14ac:dyDescent="0.2">
      <c r="B128" s="150"/>
      <c r="C128" s="150"/>
      <c r="D128" s="155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</row>
    <row r="129" spans="2:17" x14ac:dyDescent="0.2">
      <c r="B129" s="150"/>
      <c r="C129" s="150"/>
      <c r="D129" s="155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</row>
    <row r="130" spans="2:17" x14ac:dyDescent="0.2">
      <c r="B130" s="150"/>
      <c r="C130" s="150"/>
      <c r="D130" s="155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</row>
    <row r="131" spans="2:17" x14ac:dyDescent="0.2">
      <c r="B131" s="150"/>
      <c r="C131" s="150"/>
      <c r="D131" s="155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</row>
    <row r="132" spans="2:17" x14ac:dyDescent="0.2">
      <c r="B132" s="150"/>
      <c r="C132" s="150"/>
      <c r="D132" s="155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</row>
    <row r="133" spans="2:17" x14ac:dyDescent="0.2">
      <c r="B133" s="150"/>
      <c r="C133" s="150"/>
      <c r="D133" s="155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</row>
    <row r="134" spans="2:17" x14ac:dyDescent="0.2">
      <c r="B134" s="150"/>
      <c r="C134" s="150"/>
      <c r="D134" s="155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</row>
    <row r="135" spans="2:17" x14ac:dyDescent="0.2">
      <c r="B135" s="150"/>
      <c r="C135" s="150"/>
      <c r="D135" s="155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</row>
    <row r="136" spans="2:17" x14ac:dyDescent="0.2">
      <c r="B136" s="150"/>
      <c r="C136" s="150"/>
      <c r="D136" s="155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</row>
    <row r="137" spans="2:17" x14ac:dyDescent="0.2">
      <c r="B137" s="150"/>
      <c r="C137" s="150"/>
      <c r="D137" s="155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</row>
    <row r="138" spans="2:17" x14ac:dyDescent="0.2">
      <c r="B138" s="150"/>
      <c r="C138" s="150"/>
      <c r="D138" s="155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</row>
    <row r="139" spans="2:17" x14ac:dyDescent="0.2">
      <c r="B139" s="150"/>
      <c r="C139" s="150"/>
      <c r="D139" s="155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</row>
    <row r="140" spans="2:17" x14ac:dyDescent="0.2">
      <c r="B140" s="150"/>
      <c r="C140" s="150"/>
      <c r="D140" s="155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</row>
    <row r="141" spans="2:17" x14ac:dyDescent="0.2">
      <c r="B141" s="150"/>
      <c r="C141" s="150"/>
      <c r="D141" s="155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</row>
    <row r="142" spans="2:17" x14ac:dyDescent="0.2">
      <c r="B142" s="150"/>
      <c r="C142" s="150"/>
      <c r="D142" s="155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</row>
    <row r="143" spans="2:17" x14ac:dyDescent="0.2">
      <c r="B143" s="150"/>
      <c r="C143" s="150"/>
      <c r="D143" s="155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</row>
    <row r="144" spans="2:17" x14ac:dyDescent="0.2">
      <c r="B144" s="150"/>
      <c r="C144" s="150"/>
      <c r="D144" s="155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</row>
    <row r="145" spans="2:17" x14ac:dyDescent="0.2">
      <c r="B145" s="150"/>
      <c r="C145" s="150"/>
      <c r="D145" s="155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</row>
    <row r="146" spans="2:17" x14ac:dyDescent="0.2">
      <c r="B146" s="150"/>
      <c r="C146" s="150"/>
      <c r="D146" s="155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</row>
    <row r="147" spans="2:17" x14ac:dyDescent="0.2">
      <c r="B147" s="150"/>
      <c r="C147" s="150"/>
      <c r="D147" s="155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</row>
    <row r="148" spans="2:17" x14ac:dyDescent="0.2">
      <c r="B148" s="150"/>
      <c r="C148" s="150"/>
      <c r="D148" s="155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</row>
    <row r="149" spans="2:17" x14ac:dyDescent="0.2">
      <c r="B149" s="150"/>
      <c r="C149" s="150"/>
      <c r="D149" s="155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</row>
    <row r="150" spans="2:17" x14ac:dyDescent="0.2">
      <c r="B150" s="150"/>
      <c r="C150" s="150"/>
      <c r="D150" s="155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</row>
    <row r="151" spans="2:17" x14ac:dyDescent="0.2">
      <c r="B151" s="150"/>
      <c r="C151" s="150"/>
      <c r="D151" s="155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</row>
    <row r="152" spans="2:17" x14ac:dyDescent="0.2">
      <c r="B152" s="150"/>
      <c r="C152" s="150"/>
      <c r="D152" s="155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</row>
    <row r="153" spans="2:17" x14ac:dyDescent="0.2">
      <c r="B153" s="150"/>
      <c r="C153" s="150"/>
      <c r="D153" s="155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</row>
    <row r="154" spans="2:17" x14ac:dyDescent="0.2">
      <c r="B154" s="150"/>
      <c r="C154" s="150"/>
      <c r="D154" s="155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</row>
    <row r="155" spans="2:17" x14ac:dyDescent="0.2">
      <c r="B155" s="150"/>
      <c r="C155" s="150"/>
      <c r="D155" s="155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</row>
    <row r="156" spans="2:17" x14ac:dyDescent="0.2">
      <c r="B156" s="150"/>
      <c r="C156" s="150"/>
      <c r="D156" s="155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</row>
    <row r="157" spans="2:17" x14ac:dyDescent="0.2">
      <c r="B157" s="150"/>
      <c r="C157" s="150"/>
      <c r="D157" s="155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</row>
    <row r="158" spans="2:17" x14ac:dyDescent="0.2">
      <c r="B158" s="150"/>
      <c r="C158" s="150"/>
      <c r="D158" s="155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</row>
    <row r="159" spans="2:17" x14ac:dyDescent="0.2">
      <c r="B159" s="150"/>
      <c r="C159" s="150"/>
      <c r="D159" s="155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</row>
    <row r="160" spans="2:17" x14ac:dyDescent="0.2">
      <c r="B160" s="150"/>
      <c r="C160" s="150"/>
      <c r="D160" s="155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</row>
    <row r="161" spans="2:17" x14ac:dyDescent="0.2">
      <c r="B161" s="150"/>
      <c r="C161" s="150"/>
      <c r="D161" s="155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</row>
    <row r="162" spans="2:17" x14ac:dyDescent="0.2">
      <c r="B162" s="150"/>
      <c r="C162" s="150"/>
      <c r="D162" s="155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</row>
    <row r="163" spans="2:17" x14ac:dyDescent="0.2">
      <c r="B163" s="150"/>
      <c r="C163" s="150"/>
      <c r="D163" s="155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</row>
    <row r="164" spans="2:17" x14ac:dyDescent="0.2">
      <c r="B164" s="150"/>
      <c r="C164" s="150"/>
      <c r="D164" s="155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</row>
    <row r="165" spans="2:17" x14ac:dyDescent="0.2">
      <c r="B165" s="150"/>
      <c r="C165" s="150"/>
      <c r="D165" s="155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</row>
    <row r="166" spans="2:17" x14ac:dyDescent="0.2">
      <c r="B166" s="150"/>
      <c r="C166" s="150"/>
      <c r="D166" s="155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</row>
    <row r="167" spans="2:17" x14ac:dyDescent="0.2">
      <c r="B167" s="150"/>
      <c r="C167" s="150"/>
      <c r="D167" s="155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</row>
    <row r="168" spans="2:17" x14ac:dyDescent="0.2">
      <c r="B168" s="150"/>
      <c r="C168" s="150"/>
      <c r="D168" s="155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</row>
    <row r="169" spans="2:17" x14ac:dyDescent="0.2">
      <c r="B169" s="150"/>
      <c r="C169" s="150"/>
      <c r="D169" s="155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</row>
    <row r="170" spans="2:17" x14ac:dyDescent="0.2">
      <c r="B170" s="150"/>
      <c r="C170" s="150"/>
      <c r="D170" s="155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</row>
    <row r="171" spans="2:17" x14ac:dyDescent="0.2">
      <c r="B171" s="150"/>
      <c r="C171" s="150"/>
      <c r="D171" s="155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</row>
    <row r="172" spans="2:17" x14ac:dyDescent="0.2">
      <c r="B172" s="150"/>
      <c r="C172" s="150"/>
      <c r="D172" s="155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</row>
    <row r="173" spans="2:17" x14ac:dyDescent="0.2">
      <c r="B173" s="150"/>
      <c r="C173" s="150"/>
      <c r="D173" s="155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</row>
    <row r="174" spans="2:17" x14ac:dyDescent="0.2">
      <c r="B174" s="150"/>
      <c r="C174" s="150"/>
      <c r="D174" s="155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145" bestFit="1" customWidth="1"/>
    <col min="2" max="3" width="13.5703125" style="145" bestFit="1" customWidth="1"/>
    <col min="4" max="4" width="14" style="145" bestFit="1" customWidth="1"/>
    <col min="5" max="7" width="14.5703125" style="145" bestFit="1" customWidth="1"/>
    <col min="8" max="16384" width="9.140625" style="145"/>
  </cols>
  <sheetData>
    <row r="2" spans="1:19" ht="18.75" x14ac:dyDescent="0.3">
      <c r="A2" s="5" t="s">
        <v>199</v>
      </c>
      <c r="B2" s="3"/>
      <c r="C2" s="3"/>
      <c r="D2" s="3"/>
      <c r="E2" s="3"/>
      <c r="F2" s="3"/>
      <c r="G2" s="3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3" spans="1:19" x14ac:dyDescent="0.2">
      <c r="A3" s="26"/>
    </row>
    <row r="4" spans="1:19" s="178" customFormat="1" x14ac:dyDescent="0.2">
      <c r="A4" s="216" t="str">
        <f>$A$2 &amp; " (" &amp;G4 &amp; ")"</f>
        <v>Державний та гарантований державою борг України за останні 5 років (млрд. грн)</v>
      </c>
      <c r="G4" s="178" t="str">
        <f>VALUAH</f>
        <v>млрд. грн</v>
      </c>
    </row>
    <row r="5" spans="1:19" s="168" customFormat="1" x14ac:dyDescent="0.2">
      <c r="A5" s="105"/>
      <c r="B5" s="72">
        <v>42004</v>
      </c>
      <c r="C5" s="72">
        <v>42369</v>
      </c>
      <c r="D5" s="72">
        <v>42735</v>
      </c>
      <c r="E5" s="72">
        <v>43100</v>
      </c>
      <c r="F5" s="72">
        <v>43465</v>
      </c>
      <c r="G5" s="72">
        <v>43646</v>
      </c>
    </row>
    <row r="6" spans="1:19" s="52" customFormat="1" x14ac:dyDescent="0.2">
      <c r="A6" s="186" t="s">
        <v>153</v>
      </c>
      <c r="B6" s="254">
        <f t="shared" ref="B6:G6" si="0">SUM(B$7+ B$8)</f>
        <v>1100.8331976685799</v>
      </c>
      <c r="C6" s="254">
        <f t="shared" si="0"/>
        <v>1572.1801300194802</v>
      </c>
      <c r="D6" s="254">
        <f t="shared" si="0"/>
        <v>1929.80880008943</v>
      </c>
      <c r="E6" s="254">
        <f t="shared" si="0"/>
        <v>2141.8234015988101</v>
      </c>
      <c r="F6" s="254">
        <f t="shared" si="0"/>
        <v>2168.44766417245</v>
      </c>
      <c r="G6" s="254">
        <f t="shared" si="0"/>
        <v>2102.4096051445699</v>
      </c>
    </row>
    <row r="7" spans="1:19" s="166" customFormat="1" x14ac:dyDescent="0.2">
      <c r="A7" s="98" t="s">
        <v>50</v>
      </c>
      <c r="B7" s="159">
        <v>488.86690736498002</v>
      </c>
      <c r="C7" s="159">
        <v>529.46057801728</v>
      </c>
      <c r="D7" s="159">
        <v>689.73000579020004</v>
      </c>
      <c r="E7" s="159">
        <v>766.81175457264999</v>
      </c>
      <c r="F7" s="159">
        <v>771.43664018523998</v>
      </c>
      <c r="G7" s="159">
        <v>793.07591249693996</v>
      </c>
    </row>
    <row r="8" spans="1:19" s="166" customFormat="1" x14ac:dyDescent="0.2">
      <c r="A8" s="98" t="s">
        <v>65</v>
      </c>
      <c r="B8" s="159">
        <v>611.96629030359998</v>
      </c>
      <c r="C8" s="159">
        <v>1042.7195520022001</v>
      </c>
      <c r="D8" s="159">
        <v>1240.0787942992299</v>
      </c>
      <c r="E8" s="159">
        <v>1375.0116470261601</v>
      </c>
      <c r="F8" s="159">
        <v>1397.0110239872099</v>
      </c>
      <c r="G8" s="159">
        <v>1309.33369264763</v>
      </c>
    </row>
    <row r="9" spans="1:19" x14ac:dyDescent="0.2"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</row>
    <row r="10" spans="1:19" x14ac:dyDescent="0.2">
      <c r="A10" s="216" t="str">
        <f>$A$2 &amp; " (" &amp;G10 &amp; ")"</f>
        <v>Державний та гарантований державою борг України за останні 5 років (млрд. дол. США)</v>
      </c>
      <c r="B10" s="134"/>
      <c r="C10" s="134"/>
      <c r="D10" s="134"/>
      <c r="E10" s="134"/>
      <c r="F10" s="134"/>
      <c r="G10" s="178" t="str">
        <f>VALUSD</f>
        <v>млрд. дол. США</v>
      </c>
      <c r="H10" s="134"/>
      <c r="I10" s="134"/>
      <c r="J10" s="134"/>
      <c r="K10" s="134"/>
      <c r="L10" s="134"/>
      <c r="M10" s="134"/>
      <c r="N10" s="134"/>
      <c r="O10" s="134"/>
      <c r="P10" s="134"/>
      <c r="Q10" s="134"/>
    </row>
    <row r="11" spans="1:19" s="25" customFormat="1" x14ac:dyDescent="0.2">
      <c r="A11" s="105"/>
      <c r="B11" s="72">
        <v>42004</v>
      </c>
      <c r="C11" s="72">
        <v>42369</v>
      </c>
      <c r="D11" s="72">
        <v>42735</v>
      </c>
      <c r="E11" s="72">
        <v>43100</v>
      </c>
      <c r="F11" s="72">
        <v>43465</v>
      </c>
      <c r="G11" s="72">
        <v>43646</v>
      </c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</row>
    <row r="12" spans="1:19" s="170" customFormat="1" x14ac:dyDescent="0.2">
      <c r="A12" s="186" t="s">
        <v>153</v>
      </c>
      <c r="B12" s="254">
        <f t="shared" ref="B12:G12" si="1">SUM(B$13+ B$14)</f>
        <v>69.811921755840004</v>
      </c>
      <c r="C12" s="254">
        <f t="shared" si="1"/>
        <v>65.505684905229998</v>
      </c>
      <c r="D12" s="254">
        <f t="shared" si="1"/>
        <v>70.972707080139998</v>
      </c>
      <c r="E12" s="254">
        <f t="shared" si="1"/>
        <v>76.310485066490003</v>
      </c>
      <c r="F12" s="254">
        <f t="shared" si="1"/>
        <v>78.316490487460001</v>
      </c>
      <c r="G12" s="254">
        <f t="shared" si="1"/>
        <v>80.347737992480006</v>
      </c>
      <c r="H12" s="157"/>
      <c r="I12" s="157"/>
      <c r="J12" s="157"/>
      <c r="K12" s="157"/>
      <c r="L12" s="157"/>
      <c r="M12" s="157"/>
      <c r="N12" s="157"/>
      <c r="O12" s="157"/>
      <c r="P12" s="157"/>
      <c r="Q12" s="157"/>
    </row>
    <row r="13" spans="1:19" s="22" customFormat="1" x14ac:dyDescent="0.2">
      <c r="A13" s="241" t="s">
        <v>50</v>
      </c>
      <c r="B13" s="70">
        <v>31.002642687809999</v>
      </c>
      <c r="C13" s="70">
        <v>22.060244326380001</v>
      </c>
      <c r="D13" s="70">
        <v>25.366246471259998</v>
      </c>
      <c r="E13" s="70">
        <v>27.320542348389999</v>
      </c>
      <c r="F13" s="70">
        <v>27.861502627389999</v>
      </c>
      <c r="G13" s="70">
        <v>30.30896332935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9" s="22" customFormat="1" x14ac:dyDescent="0.2">
      <c r="A14" s="241" t="s">
        <v>65</v>
      </c>
      <c r="B14" s="70">
        <v>38.809279068030001</v>
      </c>
      <c r="C14" s="70">
        <v>43.445440578849997</v>
      </c>
      <c r="D14" s="70">
        <v>45.606460608879999</v>
      </c>
      <c r="E14" s="70">
        <v>48.989942718099996</v>
      </c>
      <c r="F14" s="70">
        <v>50.454987860069998</v>
      </c>
      <c r="G14" s="70">
        <v>50.038774663129999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9" x14ac:dyDescent="0.2"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</row>
    <row r="16" spans="1:19" s="92" customFormat="1" x14ac:dyDescent="0.2">
      <c r="G16" s="190" t="s">
        <v>192</v>
      </c>
    </row>
    <row r="17" spans="1:19" s="25" customFormat="1" x14ac:dyDescent="0.2">
      <c r="A17" s="105"/>
      <c r="B17" s="72">
        <v>42004</v>
      </c>
      <c r="C17" s="72">
        <v>42369</v>
      </c>
      <c r="D17" s="72">
        <v>42735</v>
      </c>
      <c r="E17" s="72">
        <v>43100</v>
      </c>
      <c r="F17" s="72">
        <v>43465</v>
      </c>
      <c r="G17" s="72">
        <v>43646</v>
      </c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</row>
    <row r="18" spans="1:19" s="170" customFormat="1" x14ac:dyDescent="0.2">
      <c r="A18" s="186" t="s">
        <v>153</v>
      </c>
      <c r="B18" s="254">
        <f t="shared" ref="B18:G18" si="2">SUM(B$19+ B$20)</f>
        <v>1</v>
      </c>
      <c r="C18" s="254">
        <f t="shared" si="2"/>
        <v>1</v>
      </c>
      <c r="D18" s="254">
        <f t="shared" si="2"/>
        <v>1</v>
      </c>
      <c r="E18" s="254">
        <f t="shared" si="2"/>
        <v>1</v>
      </c>
      <c r="F18" s="254">
        <f t="shared" si="2"/>
        <v>1</v>
      </c>
      <c r="G18" s="254">
        <f t="shared" si="2"/>
        <v>1</v>
      </c>
      <c r="H18" s="157"/>
      <c r="I18" s="157"/>
      <c r="J18" s="157"/>
      <c r="K18" s="157"/>
      <c r="L18" s="157"/>
      <c r="M18" s="157"/>
      <c r="N18" s="157"/>
      <c r="O18" s="157"/>
      <c r="P18" s="157"/>
      <c r="Q18" s="157"/>
    </row>
    <row r="19" spans="1:19" s="22" customFormat="1" x14ac:dyDescent="0.2">
      <c r="A19" s="241" t="s">
        <v>50</v>
      </c>
      <c r="B19" s="62">
        <v>0.44408799999999998</v>
      </c>
      <c r="C19" s="62">
        <v>0.33676800000000001</v>
      </c>
      <c r="D19" s="62">
        <v>0.357408</v>
      </c>
      <c r="E19" s="62">
        <v>0.358018</v>
      </c>
      <c r="F19" s="62">
        <v>0.35575499999999999</v>
      </c>
      <c r="G19" s="62">
        <v>0.377222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9" s="22" customFormat="1" x14ac:dyDescent="0.2">
      <c r="A20" s="241" t="s">
        <v>65</v>
      </c>
      <c r="B20" s="62">
        <v>0.55591199999999996</v>
      </c>
      <c r="C20" s="62">
        <v>0.66323200000000004</v>
      </c>
      <c r="D20" s="62">
        <v>0.64259200000000005</v>
      </c>
      <c r="E20" s="62">
        <v>0.64198200000000005</v>
      </c>
      <c r="F20" s="62">
        <v>0.64424499999999996</v>
      </c>
      <c r="G20" s="62">
        <v>0.62277800000000005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9" x14ac:dyDescent="0.2"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</row>
    <row r="22" spans="1:19" x14ac:dyDescent="0.2"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</row>
    <row r="23" spans="1:19" x14ac:dyDescent="0.2"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</row>
    <row r="24" spans="1:19" x14ac:dyDescent="0.2"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</row>
    <row r="25" spans="1:19" s="92" customFormat="1" x14ac:dyDescent="0.2"/>
    <row r="26" spans="1:19" x14ac:dyDescent="0.2"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</row>
    <row r="27" spans="1:19" x14ac:dyDescent="0.2"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</row>
    <row r="28" spans="1:19" x14ac:dyDescent="0.2"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</row>
    <row r="29" spans="1:19" x14ac:dyDescent="0.2"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</row>
    <row r="30" spans="1:19" x14ac:dyDescent="0.2"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</row>
    <row r="31" spans="1:19" x14ac:dyDescent="0.2"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</row>
    <row r="32" spans="1:19" x14ac:dyDescent="0.2"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</row>
    <row r="33" spans="2:17" x14ac:dyDescent="0.2"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</row>
    <row r="34" spans="2:17" x14ac:dyDescent="0.2"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</row>
    <row r="35" spans="2:17" x14ac:dyDescent="0.2"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</row>
    <row r="36" spans="2:17" x14ac:dyDescent="0.2"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</row>
    <row r="37" spans="2:17" x14ac:dyDescent="0.2"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</row>
    <row r="38" spans="2:17" x14ac:dyDescent="0.2"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</row>
    <row r="39" spans="2:17" x14ac:dyDescent="0.2"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</row>
    <row r="40" spans="2:17" x14ac:dyDescent="0.2"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</row>
    <row r="41" spans="2:17" x14ac:dyDescent="0.2"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</row>
    <row r="42" spans="2:17" x14ac:dyDescent="0.2"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</row>
    <row r="43" spans="2:17" x14ac:dyDescent="0.2"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</row>
    <row r="44" spans="2:17" x14ac:dyDescent="0.2"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</row>
    <row r="45" spans="2:17" x14ac:dyDescent="0.2"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</row>
    <row r="46" spans="2:17" x14ac:dyDescent="0.2"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</row>
    <row r="47" spans="2:17" x14ac:dyDescent="0.2"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</row>
    <row r="48" spans="2:17" x14ac:dyDescent="0.2"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</row>
    <row r="49" spans="2:17" x14ac:dyDescent="0.2"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</row>
    <row r="50" spans="2:17" x14ac:dyDescent="0.2"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</row>
    <row r="51" spans="2:17" x14ac:dyDescent="0.2"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</row>
    <row r="52" spans="2:17" x14ac:dyDescent="0.2"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</row>
    <row r="53" spans="2:17" x14ac:dyDescent="0.2"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2:17" x14ac:dyDescent="0.2"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</row>
    <row r="55" spans="2:17" x14ac:dyDescent="0.2"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</row>
    <row r="56" spans="2:17" x14ac:dyDescent="0.2"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</row>
    <row r="57" spans="2:17" x14ac:dyDescent="0.2"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</row>
    <row r="58" spans="2:17" x14ac:dyDescent="0.2"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</row>
    <row r="59" spans="2:17" x14ac:dyDescent="0.2"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</row>
    <row r="60" spans="2:17" x14ac:dyDescent="0.2"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</row>
    <row r="61" spans="2:17" x14ac:dyDescent="0.2"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</row>
    <row r="62" spans="2:17" x14ac:dyDescent="0.2"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</row>
    <row r="63" spans="2:17" x14ac:dyDescent="0.2"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</row>
    <row r="64" spans="2:17" x14ac:dyDescent="0.2"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</row>
    <row r="65" spans="2:17" x14ac:dyDescent="0.2"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</row>
    <row r="66" spans="2:17" x14ac:dyDescent="0.2"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</row>
    <row r="67" spans="2:17" x14ac:dyDescent="0.2"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</row>
    <row r="68" spans="2:17" x14ac:dyDescent="0.2"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</row>
    <row r="69" spans="2:17" x14ac:dyDescent="0.2"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</row>
    <row r="70" spans="2:17" x14ac:dyDescent="0.2"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</row>
    <row r="71" spans="2:17" x14ac:dyDescent="0.2"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</row>
    <row r="72" spans="2:17" x14ac:dyDescent="0.2"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</row>
    <row r="73" spans="2:17" x14ac:dyDescent="0.2"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</row>
    <row r="74" spans="2:17" x14ac:dyDescent="0.2"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</row>
    <row r="75" spans="2:17" x14ac:dyDescent="0.2"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</row>
    <row r="76" spans="2:17" x14ac:dyDescent="0.2"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</row>
    <row r="77" spans="2:17" x14ac:dyDescent="0.2"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</row>
    <row r="78" spans="2:17" x14ac:dyDescent="0.2"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</row>
    <row r="79" spans="2:17" x14ac:dyDescent="0.2"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</row>
    <row r="80" spans="2:17" x14ac:dyDescent="0.2"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</row>
    <row r="81" spans="2:17" x14ac:dyDescent="0.2"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</row>
    <row r="82" spans="2:17" x14ac:dyDescent="0.2"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</row>
    <row r="83" spans="2:17" x14ac:dyDescent="0.2"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</row>
    <row r="84" spans="2:17" x14ac:dyDescent="0.2"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</row>
    <row r="85" spans="2:17" x14ac:dyDescent="0.2"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</row>
    <row r="86" spans="2:17" x14ac:dyDescent="0.2"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</row>
    <row r="87" spans="2:17" x14ac:dyDescent="0.2"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</row>
    <row r="88" spans="2:17" x14ac:dyDescent="0.2"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</row>
    <row r="89" spans="2:17" x14ac:dyDescent="0.2"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</row>
    <row r="90" spans="2:17" x14ac:dyDescent="0.2"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</row>
    <row r="91" spans="2:17" x14ac:dyDescent="0.2"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</row>
    <row r="92" spans="2:17" x14ac:dyDescent="0.2"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</row>
    <row r="93" spans="2:17" x14ac:dyDescent="0.2"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</row>
    <row r="94" spans="2:17" x14ac:dyDescent="0.2"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</row>
    <row r="95" spans="2:17" x14ac:dyDescent="0.2"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</row>
    <row r="96" spans="2:17" x14ac:dyDescent="0.2"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</row>
    <row r="97" spans="2:17" x14ac:dyDescent="0.2"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</row>
    <row r="98" spans="2:17" x14ac:dyDescent="0.2"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</row>
    <row r="99" spans="2:17" x14ac:dyDescent="0.2"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</row>
    <row r="100" spans="2:17" x14ac:dyDescent="0.2"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</row>
    <row r="101" spans="2:17" x14ac:dyDescent="0.2"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</row>
    <row r="102" spans="2:17" x14ac:dyDescent="0.2"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</row>
    <row r="103" spans="2:17" x14ac:dyDescent="0.2"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</row>
    <row r="104" spans="2:17" x14ac:dyDescent="0.2"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</row>
    <row r="105" spans="2:17" x14ac:dyDescent="0.2"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</row>
    <row r="106" spans="2:17" x14ac:dyDescent="0.2"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</row>
    <row r="107" spans="2:17" x14ac:dyDescent="0.2"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</row>
    <row r="108" spans="2:17" x14ac:dyDescent="0.2"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</row>
    <row r="109" spans="2:17" x14ac:dyDescent="0.2"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</row>
    <row r="110" spans="2:17" x14ac:dyDescent="0.2"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</row>
    <row r="111" spans="2:17" x14ac:dyDescent="0.2"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</row>
    <row r="112" spans="2:17" x14ac:dyDescent="0.2"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</row>
    <row r="113" spans="2:17" x14ac:dyDescent="0.2"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</row>
    <row r="114" spans="2:17" x14ac:dyDescent="0.2"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</row>
    <row r="115" spans="2:17" x14ac:dyDescent="0.2"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</row>
    <row r="116" spans="2:17" x14ac:dyDescent="0.2"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</row>
    <row r="117" spans="2:17" x14ac:dyDescent="0.2"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</row>
    <row r="118" spans="2:17" x14ac:dyDescent="0.2"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</row>
    <row r="119" spans="2:17" x14ac:dyDescent="0.2"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</row>
    <row r="120" spans="2:17" x14ac:dyDescent="0.2"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</row>
    <row r="121" spans="2:17" x14ac:dyDescent="0.2"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</row>
    <row r="122" spans="2:17" x14ac:dyDescent="0.2"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</row>
    <row r="123" spans="2:17" x14ac:dyDescent="0.2"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</row>
    <row r="124" spans="2:17" x14ac:dyDescent="0.2"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</row>
    <row r="125" spans="2:17" x14ac:dyDescent="0.2"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</row>
    <row r="126" spans="2:17" x14ac:dyDescent="0.2"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</row>
    <row r="127" spans="2:17" x14ac:dyDescent="0.2"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</row>
    <row r="128" spans="2:17" x14ac:dyDescent="0.2"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</row>
    <row r="129" spans="2:17" x14ac:dyDescent="0.2"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</row>
    <row r="130" spans="2:17" x14ac:dyDescent="0.2"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</row>
    <row r="131" spans="2:17" x14ac:dyDescent="0.2"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</row>
    <row r="132" spans="2:17" x14ac:dyDescent="0.2"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</row>
    <row r="133" spans="2:17" x14ac:dyDescent="0.2"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</row>
    <row r="134" spans="2:17" x14ac:dyDescent="0.2"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</row>
    <row r="135" spans="2:17" x14ac:dyDescent="0.2"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</row>
    <row r="136" spans="2:17" x14ac:dyDescent="0.2"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</row>
    <row r="137" spans="2:17" x14ac:dyDescent="0.2"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</row>
    <row r="138" spans="2:17" x14ac:dyDescent="0.2"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</row>
    <row r="139" spans="2:17" x14ac:dyDescent="0.2"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</row>
    <row r="140" spans="2:17" x14ac:dyDescent="0.2"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</row>
    <row r="141" spans="2:17" x14ac:dyDescent="0.2"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</row>
    <row r="142" spans="2:17" x14ac:dyDescent="0.2">
      <c r="B142" s="134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</row>
    <row r="143" spans="2:17" x14ac:dyDescent="0.2"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</row>
    <row r="144" spans="2:17" x14ac:dyDescent="0.2"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</row>
    <row r="145" spans="2:17" x14ac:dyDescent="0.2"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</row>
    <row r="146" spans="2:17" x14ac:dyDescent="0.2"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</row>
    <row r="147" spans="2:17" x14ac:dyDescent="0.2"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</row>
    <row r="148" spans="2:17" x14ac:dyDescent="0.2"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</row>
    <row r="149" spans="2:17" x14ac:dyDescent="0.2"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</row>
    <row r="150" spans="2:17" x14ac:dyDescent="0.2">
      <c r="B150" s="134"/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</row>
    <row r="151" spans="2:17" x14ac:dyDescent="0.2">
      <c r="B151" s="134"/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</row>
    <row r="152" spans="2:17" x14ac:dyDescent="0.2">
      <c r="B152" s="134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</row>
    <row r="153" spans="2:17" x14ac:dyDescent="0.2">
      <c r="B153" s="134"/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</row>
    <row r="154" spans="2:17" x14ac:dyDescent="0.2">
      <c r="B154" s="134"/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</row>
    <row r="155" spans="2:17" x14ac:dyDescent="0.2"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</row>
    <row r="156" spans="2:17" x14ac:dyDescent="0.2">
      <c r="B156" s="134"/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</row>
    <row r="157" spans="2:17" x14ac:dyDescent="0.2">
      <c r="B157" s="134"/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</row>
    <row r="158" spans="2:17" x14ac:dyDescent="0.2">
      <c r="B158" s="134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</row>
    <row r="159" spans="2:17" x14ac:dyDescent="0.2"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</row>
    <row r="160" spans="2:17" x14ac:dyDescent="0.2">
      <c r="B160" s="134"/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</row>
    <row r="161" spans="2:17" x14ac:dyDescent="0.2">
      <c r="B161" s="134"/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</row>
    <row r="162" spans="2:17" x14ac:dyDescent="0.2">
      <c r="B162" s="134"/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</row>
    <row r="163" spans="2:17" x14ac:dyDescent="0.2">
      <c r="B163" s="134"/>
      <c r="C163" s="134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</row>
    <row r="164" spans="2:17" x14ac:dyDescent="0.2">
      <c r="B164" s="134"/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</row>
    <row r="165" spans="2:17" x14ac:dyDescent="0.2">
      <c r="B165" s="134"/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</row>
    <row r="166" spans="2:17" x14ac:dyDescent="0.2">
      <c r="B166" s="134"/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</row>
    <row r="167" spans="2:17" x14ac:dyDescent="0.2">
      <c r="B167" s="134"/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</row>
    <row r="168" spans="2:17" x14ac:dyDescent="0.2">
      <c r="B168" s="134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</row>
    <row r="169" spans="2:17" x14ac:dyDescent="0.2">
      <c r="B169" s="134"/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</row>
    <row r="170" spans="2:17" x14ac:dyDescent="0.2">
      <c r="B170" s="134"/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</row>
    <row r="171" spans="2:17" x14ac:dyDescent="0.2"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</row>
    <row r="172" spans="2:17" x14ac:dyDescent="0.2"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</row>
    <row r="173" spans="2:17" x14ac:dyDescent="0.2"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</row>
    <row r="174" spans="2:17" x14ac:dyDescent="0.2"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</row>
    <row r="175" spans="2:17" x14ac:dyDescent="0.2"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</row>
    <row r="176" spans="2:17" x14ac:dyDescent="0.2"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</row>
    <row r="177" spans="2:17" x14ac:dyDescent="0.2"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</row>
    <row r="178" spans="2:17" x14ac:dyDescent="0.2">
      <c r="B178" s="134"/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</row>
    <row r="179" spans="2:17" x14ac:dyDescent="0.2"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</row>
    <row r="180" spans="2:17" x14ac:dyDescent="0.2"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</row>
    <row r="181" spans="2:17" x14ac:dyDescent="0.2">
      <c r="B181" s="134"/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</row>
    <row r="182" spans="2:17" x14ac:dyDescent="0.2"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</row>
    <row r="183" spans="2:17" x14ac:dyDescent="0.2"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</row>
    <row r="184" spans="2:17" x14ac:dyDescent="0.2"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</row>
    <row r="185" spans="2:17" x14ac:dyDescent="0.2"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</row>
    <row r="186" spans="2:17" x14ac:dyDescent="0.2"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</row>
    <row r="187" spans="2:17" x14ac:dyDescent="0.2">
      <c r="B187" s="134"/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</row>
    <row r="188" spans="2:17" x14ac:dyDescent="0.2"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</row>
    <row r="189" spans="2:17" x14ac:dyDescent="0.2"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</row>
    <row r="190" spans="2:17" x14ac:dyDescent="0.2"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</row>
    <row r="191" spans="2:17" x14ac:dyDescent="0.2"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</row>
    <row r="192" spans="2:17" x14ac:dyDescent="0.2"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</row>
    <row r="193" spans="2:17" x14ac:dyDescent="0.2"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</row>
    <row r="194" spans="2:17" x14ac:dyDescent="0.2"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</row>
    <row r="195" spans="2:17" x14ac:dyDescent="0.2"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</row>
    <row r="196" spans="2:17" x14ac:dyDescent="0.2">
      <c r="B196" s="134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</row>
    <row r="197" spans="2:17" x14ac:dyDescent="0.2">
      <c r="B197" s="134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</row>
    <row r="198" spans="2:17" x14ac:dyDescent="0.2">
      <c r="B198" s="134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</row>
    <row r="199" spans="2:17" x14ac:dyDescent="0.2"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</row>
    <row r="200" spans="2:17" x14ac:dyDescent="0.2"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</row>
    <row r="201" spans="2:17" x14ac:dyDescent="0.2"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</row>
    <row r="202" spans="2:17" x14ac:dyDescent="0.2"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</row>
    <row r="203" spans="2:17" x14ac:dyDescent="0.2"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</row>
    <row r="204" spans="2:17" x14ac:dyDescent="0.2"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</row>
    <row r="205" spans="2:17" x14ac:dyDescent="0.2"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</row>
    <row r="206" spans="2:17" x14ac:dyDescent="0.2"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</row>
    <row r="207" spans="2:17" x14ac:dyDescent="0.2"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</row>
    <row r="208" spans="2:17" x14ac:dyDescent="0.2"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</row>
    <row r="209" spans="2:17" x14ac:dyDescent="0.2"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</row>
    <row r="210" spans="2:17" x14ac:dyDescent="0.2"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</row>
    <row r="211" spans="2:17" x14ac:dyDescent="0.2"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</row>
    <row r="212" spans="2:17" x14ac:dyDescent="0.2"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</row>
    <row r="213" spans="2:17" x14ac:dyDescent="0.2"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</row>
    <row r="214" spans="2:17" x14ac:dyDescent="0.2"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</row>
    <row r="215" spans="2:17" x14ac:dyDescent="0.2"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</row>
    <row r="216" spans="2:17" x14ac:dyDescent="0.2"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</row>
    <row r="217" spans="2:17" x14ac:dyDescent="0.2">
      <c r="B217" s="134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</row>
    <row r="218" spans="2:17" x14ac:dyDescent="0.2"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</row>
    <row r="219" spans="2:17" x14ac:dyDescent="0.2"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</row>
    <row r="220" spans="2:17" x14ac:dyDescent="0.2">
      <c r="B220" s="134"/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</row>
    <row r="221" spans="2:17" x14ac:dyDescent="0.2"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</row>
    <row r="222" spans="2:17" x14ac:dyDescent="0.2"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</row>
    <row r="223" spans="2:17" x14ac:dyDescent="0.2"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</row>
    <row r="224" spans="2:17" x14ac:dyDescent="0.2">
      <c r="B224" s="134"/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</row>
    <row r="225" spans="2:17" x14ac:dyDescent="0.2">
      <c r="B225" s="134"/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</row>
    <row r="226" spans="2:17" x14ac:dyDescent="0.2">
      <c r="B226" s="134"/>
      <c r="C226" s="134"/>
      <c r="D226" s="134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</row>
    <row r="227" spans="2:17" x14ac:dyDescent="0.2">
      <c r="B227" s="134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</row>
    <row r="228" spans="2:17" x14ac:dyDescent="0.2">
      <c r="B228" s="134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</row>
    <row r="229" spans="2:17" x14ac:dyDescent="0.2">
      <c r="B229" s="134"/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</row>
    <row r="230" spans="2:17" x14ac:dyDescent="0.2">
      <c r="B230" s="134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</row>
    <row r="231" spans="2:17" x14ac:dyDescent="0.2">
      <c r="B231" s="134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</row>
    <row r="232" spans="2:17" x14ac:dyDescent="0.2">
      <c r="B232" s="134"/>
      <c r="C232" s="134"/>
      <c r="D232" s="134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</row>
    <row r="233" spans="2:17" x14ac:dyDescent="0.2">
      <c r="B233" s="134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</row>
    <row r="234" spans="2:17" x14ac:dyDescent="0.2">
      <c r="B234" s="134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</row>
    <row r="235" spans="2:17" x14ac:dyDescent="0.2">
      <c r="B235" s="134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</row>
    <row r="236" spans="2:17" x14ac:dyDescent="0.2">
      <c r="B236" s="134"/>
      <c r="C236" s="134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</row>
    <row r="237" spans="2:17" x14ac:dyDescent="0.2">
      <c r="B237" s="134"/>
      <c r="C237" s="134"/>
      <c r="D237" s="134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</row>
    <row r="238" spans="2:17" x14ac:dyDescent="0.2">
      <c r="B238" s="134"/>
      <c r="C238" s="134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</row>
    <row r="239" spans="2:17" x14ac:dyDescent="0.2"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</row>
    <row r="240" spans="2:17" x14ac:dyDescent="0.2"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</row>
    <row r="241" spans="2:17" x14ac:dyDescent="0.2">
      <c r="B241" s="134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</row>
    <row r="242" spans="2:17" x14ac:dyDescent="0.2">
      <c r="B242" s="134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</row>
    <row r="243" spans="2:17" x14ac:dyDescent="0.2">
      <c r="B243" s="134"/>
      <c r="C243" s="134"/>
      <c r="D243" s="134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</row>
    <row r="244" spans="2:17" x14ac:dyDescent="0.2"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</row>
    <row r="245" spans="2:17" x14ac:dyDescent="0.2"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</row>
    <row r="246" spans="2:17" x14ac:dyDescent="0.2">
      <c r="B246" s="134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</row>
    <row r="247" spans="2:17" x14ac:dyDescent="0.2">
      <c r="B247" s="134"/>
      <c r="C247" s="134"/>
      <c r="D247" s="134"/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145" bestFit="1" customWidth="1"/>
    <col min="2" max="7" width="11.7109375" style="145" customWidth="1"/>
    <col min="8" max="16384" width="9.140625" style="145"/>
  </cols>
  <sheetData>
    <row r="2" spans="1:19" ht="18.75" x14ac:dyDescent="0.3">
      <c r="A2" s="5" t="s">
        <v>199</v>
      </c>
      <c r="B2" s="3"/>
      <c r="C2" s="3"/>
      <c r="D2" s="3"/>
      <c r="E2" s="3"/>
      <c r="F2" s="3"/>
      <c r="G2" s="3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4" spans="1:19" s="178" customFormat="1" x14ac:dyDescent="0.2">
      <c r="G4" s="190" t="s">
        <v>99</v>
      </c>
    </row>
    <row r="5" spans="1:19" s="168" customFormat="1" x14ac:dyDescent="0.2">
      <c r="A5" s="61"/>
      <c r="B5" s="72">
        <f>YT_ALL!B5</f>
        <v>42004</v>
      </c>
      <c r="C5" s="72">
        <f>YT_ALL!C5</f>
        <v>42369</v>
      </c>
      <c r="D5" s="72">
        <f>YT_ALL!D5</f>
        <v>42735</v>
      </c>
      <c r="E5" s="72">
        <f>YT_ALL!E5</f>
        <v>43100</v>
      </c>
      <c r="F5" s="72">
        <f>YT_ALL!F5</f>
        <v>43465</v>
      </c>
      <c r="G5" s="72">
        <f>YT_ALL!G5</f>
        <v>43646</v>
      </c>
    </row>
    <row r="6" spans="1:19" s="52" customFormat="1" x14ac:dyDescent="0.2">
      <c r="A6" s="186" t="s">
        <v>153</v>
      </c>
      <c r="B6" s="254">
        <f t="shared" ref="B6:G6" si="0">SUM(B$7+ B$8)</f>
        <v>1100.8331976685799</v>
      </c>
      <c r="C6" s="254">
        <f t="shared" si="0"/>
        <v>1572.1801300194802</v>
      </c>
      <c r="D6" s="254">
        <f t="shared" si="0"/>
        <v>1929.80880008943</v>
      </c>
      <c r="E6" s="254">
        <f t="shared" si="0"/>
        <v>2141.8234015988101</v>
      </c>
      <c r="F6" s="254">
        <f t="shared" si="0"/>
        <v>2168.44766417245</v>
      </c>
      <c r="G6" s="254">
        <f t="shared" si="0"/>
        <v>2102.4096051445699</v>
      </c>
    </row>
    <row r="7" spans="1:19" s="166" customFormat="1" x14ac:dyDescent="0.2">
      <c r="A7" s="24" t="str">
        <f>YT_ALL!A7</f>
        <v>Внутрішній борг</v>
      </c>
      <c r="B7" s="159">
        <f>YT_ALL!B7/DMLMLR</f>
        <v>488.86690736498002</v>
      </c>
      <c r="C7" s="159">
        <f>YT_ALL!C7/DMLMLR</f>
        <v>529.46057801728</v>
      </c>
      <c r="D7" s="159">
        <f>YT_ALL!D7/DMLMLR</f>
        <v>689.73000579020004</v>
      </c>
      <c r="E7" s="159">
        <f>YT_ALL!E7/DMLMLR</f>
        <v>766.81175457264999</v>
      </c>
      <c r="F7" s="159">
        <f>YT_ALL!F7/DMLMLR</f>
        <v>771.43664018523998</v>
      </c>
      <c r="G7" s="159">
        <f>YT_ALL!G7/DMLMLR</f>
        <v>793.07591249693996</v>
      </c>
    </row>
    <row r="8" spans="1:19" s="166" customFormat="1" x14ac:dyDescent="0.2">
      <c r="A8" s="24" t="str">
        <f>YT_ALL!A8</f>
        <v>Зовнішній борг</v>
      </c>
      <c r="B8" s="159">
        <f>YT_ALL!B8/DMLMLR</f>
        <v>611.96629030359998</v>
      </c>
      <c r="C8" s="159">
        <f>YT_ALL!C8/DMLMLR</f>
        <v>1042.7195520022001</v>
      </c>
      <c r="D8" s="159">
        <f>YT_ALL!D8/DMLMLR</f>
        <v>1240.0787942992299</v>
      </c>
      <c r="E8" s="159">
        <f>YT_ALL!E8/DMLMLR</f>
        <v>1375.0116470261601</v>
      </c>
      <c r="F8" s="159">
        <f>YT_ALL!F8/DMLMLR</f>
        <v>1397.0110239872099</v>
      </c>
      <c r="G8" s="159">
        <f>YT_ALL!G8/DMLMLR</f>
        <v>1309.33369264763</v>
      </c>
    </row>
    <row r="9" spans="1:19" x14ac:dyDescent="0.2"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</row>
    <row r="10" spans="1:19" x14ac:dyDescent="0.2">
      <c r="B10" s="134"/>
      <c r="C10" s="134"/>
      <c r="D10" s="134"/>
      <c r="E10" s="134"/>
      <c r="F10" s="134"/>
      <c r="G10" s="190" t="s">
        <v>97</v>
      </c>
      <c r="H10" s="134"/>
      <c r="I10" s="134"/>
      <c r="J10" s="134"/>
      <c r="K10" s="134"/>
      <c r="L10" s="134"/>
      <c r="M10" s="134"/>
      <c r="N10" s="134"/>
      <c r="O10" s="134"/>
      <c r="P10" s="134"/>
      <c r="Q10" s="134"/>
    </row>
    <row r="11" spans="1:19" s="25" customFormat="1" x14ac:dyDescent="0.2">
      <c r="A11" s="151"/>
      <c r="B11" s="72">
        <f>YT_ALL!B11</f>
        <v>42004</v>
      </c>
      <c r="C11" s="72">
        <f>YT_ALL!C11</f>
        <v>42369</v>
      </c>
      <c r="D11" s="72">
        <f>YT_ALL!D11</f>
        <v>42735</v>
      </c>
      <c r="E11" s="72">
        <f>YT_ALL!E11</f>
        <v>43100</v>
      </c>
      <c r="F11" s="72">
        <f>YT_ALL!F11</f>
        <v>43465</v>
      </c>
      <c r="G11" s="72">
        <f>YT_ALL!G11</f>
        <v>43646</v>
      </c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</row>
    <row r="12" spans="1:19" s="170" customFormat="1" x14ac:dyDescent="0.2">
      <c r="A12" s="186" t="s">
        <v>153</v>
      </c>
      <c r="B12" s="254">
        <f t="shared" ref="B12:G12" si="1">SUM(B$13+ B$14)</f>
        <v>69.811921755840004</v>
      </c>
      <c r="C12" s="254">
        <f t="shared" si="1"/>
        <v>65.505684905229998</v>
      </c>
      <c r="D12" s="254">
        <f t="shared" si="1"/>
        <v>70.972707080139998</v>
      </c>
      <c r="E12" s="254">
        <f t="shared" si="1"/>
        <v>76.310485066490003</v>
      </c>
      <c r="F12" s="254">
        <f t="shared" si="1"/>
        <v>78.316490487460001</v>
      </c>
      <c r="G12" s="254">
        <f t="shared" si="1"/>
        <v>80.347737992480006</v>
      </c>
      <c r="H12" s="157"/>
      <c r="I12" s="157"/>
      <c r="J12" s="157"/>
      <c r="K12" s="157"/>
      <c r="L12" s="157"/>
      <c r="M12" s="157"/>
      <c r="N12" s="157"/>
      <c r="O12" s="157"/>
      <c r="P12" s="157"/>
      <c r="Q12" s="157"/>
    </row>
    <row r="13" spans="1:19" s="22" customFormat="1" x14ac:dyDescent="0.2">
      <c r="A13" s="24" t="str">
        <f>YT_ALL!A13</f>
        <v>Внутрішній борг</v>
      </c>
      <c r="B13" s="159">
        <f>YT_ALL!B13/DMLMLR</f>
        <v>31.002642687809999</v>
      </c>
      <c r="C13" s="159">
        <f>YT_ALL!C13/DMLMLR</f>
        <v>22.060244326380001</v>
      </c>
      <c r="D13" s="159">
        <f>YT_ALL!D13/DMLMLR</f>
        <v>25.366246471259998</v>
      </c>
      <c r="E13" s="159">
        <f>YT_ALL!E13/DMLMLR</f>
        <v>27.320542348389999</v>
      </c>
      <c r="F13" s="159">
        <f>YT_ALL!F13/DMLMLR</f>
        <v>27.861502627389999</v>
      </c>
      <c r="G13" s="159">
        <f>YT_ALL!G13/DMLMLR</f>
        <v>30.30896332935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9" s="22" customFormat="1" x14ac:dyDescent="0.2">
      <c r="A14" s="24" t="str">
        <f>YT_ALL!A14</f>
        <v>Зовнішній борг</v>
      </c>
      <c r="B14" s="159">
        <f>YT_ALL!B14/DMLMLR</f>
        <v>38.809279068030001</v>
      </c>
      <c r="C14" s="159">
        <f>YT_ALL!C14/DMLMLR</f>
        <v>43.445440578849997</v>
      </c>
      <c r="D14" s="159">
        <f>YT_ALL!D14/DMLMLR</f>
        <v>45.606460608879999</v>
      </c>
      <c r="E14" s="159">
        <f>YT_ALL!E14/DMLMLR</f>
        <v>48.989942718099996</v>
      </c>
      <c r="F14" s="159">
        <f>YT_ALL!F14/DMLMLR</f>
        <v>50.454987860069998</v>
      </c>
      <c r="G14" s="159">
        <f>YT_ALL!G14/DMLMLR</f>
        <v>50.038774663129999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9" x14ac:dyDescent="0.2"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</row>
    <row r="16" spans="1:19" s="92" customFormat="1" x14ac:dyDescent="0.2">
      <c r="G16" s="190" t="s">
        <v>192</v>
      </c>
    </row>
    <row r="17" spans="1:19" s="25" customFormat="1" x14ac:dyDescent="0.2">
      <c r="A17" s="151"/>
      <c r="B17" s="72">
        <f>YT_ALL!B17</f>
        <v>42004</v>
      </c>
      <c r="C17" s="72">
        <f>YT_ALL!C17</f>
        <v>42369</v>
      </c>
      <c r="D17" s="72">
        <f>YT_ALL!D17</f>
        <v>42735</v>
      </c>
      <c r="E17" s="72">
        <f>YT_ALL!E17</f>
        <v>43100</v>
      </c>
      <c r="F17" s="72">
        <f>YT_ALL!F17</f>
        <v>43465</v>
      </c>
      <c r="G17" s="72">
        <f>YT_ALL!G17</f>
        <v>43646</v>
      </c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</row>
    <row r="18" spans="1:19" s="170" customFormat="1" x14ac:dyDescent="0.2">
      <c r="A18" s="186" t="s">
        <v>153</v>
      </c>
      <c r="B18" s="254">
        <f t="shared" ref="B18:G18" si="2">SUM(B$19+ B$20)</f>
        <v>1</v>
      </c>
      <c r="C18" s="254">
        <f t="shared" si="2"/>
        <v>1</v>
      </c>
      <c r="D18" s="254">
        <f t="shared" si="2"/>
        <v>1</v>
      </c>
      <c r="E18" s="254">
        <f t="shared" si="2"/>
        <v>1</v>
      </c>
      <c r="F18" s="254">
        <f t="shared" si="2"/>
        <v>1</v>
      </c>
      <c r="G18" s="254">
        <f t="shared" si="2"/>
        <v>1</v>
      </c>
      <c r="H18" s="157"/>
      <c r="I18" s="157"/>
      <c r="J18" s="157"/>
      <c r="K18" s="157"/>
      <c r="L18" s="157"/>
      <c r="M18" s="157"/>
      <c r="N18" s="157"/>
      <c r="O18" s="157"/>
      <c r="P18" s="157"/>
      <c r="Q18" s="157"/>
    </row>
    <row r="19" spans="1:19" s="22" customFormat="1" x14ac:dyDescent="0.2">
      <c r="A19" s="24" t="str">
        <f>YT_ALL!A19</f>
        <v>Внутрішній борг</v>
      </c>
      <c r="B19" s="164">
        <f>YT_ALL!B19</f>
        <v>0.44408799999999998</v>
      </c>
      <c r="C19" s="164">
        <f>YT_ALL!C19</f>
        <v>0.33676800000000001</v>
      </c>
      <c r="D19" s="164">
        <f>YT_ALL!D19</f>
        <v>0.357408</v>
      </c>
      <c r="E19" s="164">
        <f>YT_ALL!E19</f>
        <v>0.358018</v>
      </c>
      <c r="F19" s="164">
        <f>YT_ALL!F19</f>
        <v>0.35575499999999999</v>
      </c>
      <c r="G19" s="164">
        <f>YT_ALL!G19</f>
        <v>0.377222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9" s="22" customFormat="1" x14ac:dyDescent="0.2">
      <c r="A20" s="24" t="str">
        <f>YT_ALL!A20</f>
        <v>Зовнішній борг</v>
      </c>
      <c r="B20" s="164">
        <f>YT_ALL!B20</f>
        <v>0.55591199999999996</v>
      </c>
      <c r="C20" s="164">
        <f>YT_ALL!C20</f>
        <v>0.66323200000000004</v>
      </c>
      <c r="D20" s="164">
        <f>YT_ALL!D20</f>
        <v>0.64259200000000005</v>
      </c>
      <c r="E20" s="164">
        <f>YT_ALL!E20</f>
        <v>0.64198200000000005</v>
      </c>
      <c r="F20" s="164">
        <f>YT_ALL!F20</f>
        <v>0.64424499999999996</v>
      </c>
      <c r="G20" s="164">
        <f>YT_ALL!G20</f>
        <v>0.62277800000000005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9" x14ac:dyDescent="0.2">
      <c r="A21" s="51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</row>
    <row r="22" spans="1:19" x14ac:dyDescent="0.2"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</row>
    <row r="23" spans="1:19" x14ac:dyDescent="0.2"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</row>
    <row r="24" spans="1:19" x14ac:dyDescent="0.2"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</row>
    <row r="25" spans="1:19" s="92" customFormat="1" x14ac:dyDescent="0.2"/>
    <row r="26" spans="1:19" x14ac:dyDescent="0.2"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</row>
    <row r="27" spans="1:19" x14ac:dyDescent="0.2"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</row>
    <row r="28" spans="1:19" x14ac:dyDescent="0.2"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</row>
    <row r="29" spans="1:19" x14ac:dyDescent="0.2"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</row>
    <row r="30" spans="1:19" x14ac:dyDescent="0.2"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</row>
    <row r="31" spans="1:19" x14ac:dyDescent="0.2"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</row>
    <row r="32" spans="1:19" x14ac:dyDescent="0.2"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</row>
    <row r="33" spans="2:17" x14ac:dyDescent="0.2"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</row>
    <row r="34" spans="2:17" x14ac:dyDescent="0.2"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</row>
    <row r="35" spans="2:17" x14ac:dyDescent="0.2"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</row>
    <row r="36" spans="2:17" x14ac:dyDescent="0.2"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</row>
    <row r="37" spans="2:17" x14ac:dyDescent="0.2"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</row>
    <row r="38" spans="2:17" x14ac:dyDescent="0.2"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</row>
    <row r="39" spans="2:17" x14ac:dyDescent="0.2"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</row>
    <row r="40" spans="2:17" x14ac:dyDescent="0.2"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</row>
    <row r="41" spans="2:17" x14ac:dyDescent="0.2"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</row>
    <row r="42" spans="2:17" x14ac:dyDescent="0.2"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</row>
    <row r="43" spans="2:17" x14ac:dyDescent="0.2"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</row>
    <row r="44" spans="2:17" x14ac:dyDescent="0.2"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</row>
    <row r="45" spans="2:17" x14ac:dyDescent="0.2"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</row>
    <row r="46" spans="2:17" x14ac:dyDescent="0.2"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</row>
    <row r="47" spans="2:17" x14ac:dyDescent="0.2"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</row>
    <row r="48" spans="2:17" x14ac:dyDescent="0.2"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</row>
    <row r="49" spans="2:17" x14ac:dyDescent="0.2"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</row>
    <row r="50" spans="2:17" x14ac:dyDescent="0.2"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</row>
    <row r="51" spans="2:17" x14ac:dyDescent="0.2"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</row>
    <row r="52" spans="2:17" x14ac:dyDescent="0.2"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</row>
    <row r="53" spans="2:17" x14ac:dyDescent="0.2"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2:17" x14ac:dyDescent="0.2"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</row>
    <row r="55" spans="2:17" x14ac:dyDescent="0.2"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</row>
    <row r="56" spans="2:17" x14ac:dyDescent="0.2"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</row>
    <row r="57" spans="2:17" x14ac:dyDescent="0.2"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</row>
    <row r="58" spans="2:17" x14ac:dyDescent="0.2"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</row>
    <row r="59" spans="2:17" x14ac:dyDescent="0.2"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</row>
    <row r="60" spans="2:17" x14ac:dyDescent="0.2"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</row>
    <row r="61" spans="2:17" x14ac:dyDescent="0.2"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</row>
    <row r="62" spans="2:17" x14ac:dyDescent="0.2"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</row>
    <row r="63" spans="2:17" x14ac:dyDescent="0.2"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</row>
    <row r="64" spans="2:17" x14ac:dyDescent="0.2"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</row>
    <row r="65" spans="2:17" x14ac:dyDescent="0.2"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</row>
    <row r="66" spans="2:17" x14ac:dyDescent="0.2"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</row>
    <row r="67" spans="2:17" x14ac:dyDescent="0.2"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</row>
    <row r="68" spans="2:17" x14ac:dyDescent="0.2"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</row>
    <row r="69" spans="2:17" x14ac:dyDescent="0.2"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</row>
    <row r="70" spans="2:17" x14ac:dyDescent="0.2"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</row>
    <row r="71" spans="2:17" x14ac:dyDescent="0.2"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</row>
    <row r="72" spans="2:17" x14ac:dyDescent="0.2"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</row>
    <row r="73" spans="2:17" x14ac:dyDescent="0.2"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</row>
    <row r="74" spans="2:17" x14ac:dyDescent="0.2"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</row>
    <row r="75" spans="2:17" x14ac:dyDescent="0.2"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</row>
    <row r="76" spans="2:17" x14ac:dyDescent="0.2"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</row>
    <row r="77" spans="2:17" x14ac:dyDescent="0.2"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</row>
    <row r="78" spans="2:17" x14ac:dyDescent="0.2"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</row>
    <row r="79" spans="2:17" x14ac:dyDescent="0.2"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</row>
    <row r="80" spans="2:17" x14ac:dyDescent="0.2"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</row>
    <row r="81" spans="2:17" x14ac:dyDescent="0.2"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</row>
    <row r="82" spans="2:17" x14ac:dyDescent="0.2"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</row>
    <row r="83" spans="2:17" x14ac:dyDescent="0.2"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</row>
    <row r="84" spans="2:17" x14ac:dyDescent="0.2"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</row>
    <row r="85" spans="2:17" x14ac:dyDescent="0.2"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</row>
    <row r="86" spans="2:17" x14ac:dyDescent="0.2"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</row>
    <row r="87" spans="2:17" x14ac:dyDescent="0.2"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</row>
    <row r="88" spans="2:17" x14ac:dyDescent="0.2"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</row>
    <row r="89" spans="2:17" x14ac:dyDescent="0.2"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</row>
    <row r="90" spans="2:17" x14ac:dyDescent="0.2"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</row>
    <row r="91" spans="2:17" x14ac:dyDescent="0.2"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</row>
    <row r="92" spans="2:17" x14ac:dyDescent="0.2"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</row>
    <row r="93" spans="2:17" x14ac:dyDescent="0.2"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</row>
    <row r="94" spans="2:17" x14ac:dyDescent="0.2"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</row>
    <row r="95" spans="2:17" x14ac:dyDescent="0.2"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</row>
    <row r="96" spans="2:17" x14ac:dyDescent="0.2"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</row>
    <row r="97" spans="2:17" x14ac:dyDescent="0.2"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</row>
    <row r="98" spans="2:17" x14ac:dyDescent="0.2"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</row>
    <row r="99" spans="2:17" x14ac:dyDescent="0.2"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</row>
    <row r="100" spans="2:17" x14ac:dyDescent="0.2"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</row>
    <row r="101" spans="2:17" x14ac:dyDescent="0.2"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</row>
    <row r="102" spans="2:17" x14ac:dyDescent="0.2"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</row>
    <row r="103" spans="2:17" x14ac:dyDescent="0.2"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</row>
    <row r="104" spans="2:17" x14ac:dyDescent="0.2"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</row>
    <row r="105" spans="2:17" x14ac:dyDescent="0.2"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</row>
    <row r="106" spans="2:17" x14ac:dyDescent="0.2"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</row>
    <row r="107" spans="2:17" x14ac:dyDescent="0.2"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</row>
    <row r="108" spans="2:17" x14ac:dyDescent="0.2"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</row>
    <row r="109" spans="2:17" x14ac:dyDescent="0.2"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</row>
    <row r="110" spans="2:17" x14ac:dyDescent="0.2"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</row>
    <row r="111" spans="2:17" x14ac:dyDescent="0.2"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</row>
    <row r="112" spans="2:17" x14ac:dyDescent="0.2"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</row>
    <row r="113" spans="2:17" x14ac:dyDescent="0.2"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</row>
    <row r="114" spans="2:17" x14ac:dyDescent="0.2"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</row>
    <row r="115" spans="2:17" x14ac:dyDescent="0.2"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</row>
    <row r="116" spans="2:17" x14ac:dyDescent="0.2"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</row>
    <row r="117" spans="2:17" x14ac:dyDescent="0.2"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</row>
    <row r="118" spans="2:17" x14ac:dyDescent="0.2"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</row>
    <row r="119" spans="2:17" x14ac:dyDescent="0.2"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</row>
    <row r="120" spans="2:17" x14ac:dyDescent="0.2"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</row>
    <row r="121" spans="2:17" x14ac:dyDescent="0.2"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</row>
    <row r="122" spans="2:17" x14ac:dyDescent="0.2"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</row>
    <row r="123" spans="2:17" x14ac:dyDescent="0.2"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</row>
    <row r="124" spans="2:17" x14ac:dyDescent="0.2"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</row>
    <row r="125" spans="2:17" x14ac:dyDescent="0.2"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</row>
    <row r="126" spans="2:17" x14ac:dyDescent="0.2"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</row>
    <row r="127" spans="2:17" x14ac:dyDescent="0.2"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</row>
    <row r="128" spans="2:17" x14ac:dyDescent="0.2"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</row>
    <row r="129" spans="2:17" x14ac:dyDescent="0.2"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</row>
    <row r="130" spans="2:17" x14ac:dyDescent="0.2"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</row>
    <row r="131" spans="2:17" x14ac:dyDescent="0.2"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</row>
    <row r="132" spans="2:17" x14ac:dyDescent="0.2"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</row>
    <row r="133" spans="2:17" x14ac:dyDescent="0.2"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</row>
    <row r="134" spans="2:17" x14ac:dyDescent="0.2"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</row>
    <row r="135" spans="2:17" x14ac:dyDescent="0.2"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</row>
    <row r="136" spans="2:17" x14ac:dyDescent="0.2"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</row>
    <row r="137" spans="2:17" x14ac:dyDescent="0.2"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</row>
    <row r="138" spans="2:17" x14ac:dyDescent="0.2"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</row>
    <row r="139" spans="2:17" x14ac:dyDescent="0.2"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</row>
    <row r="140" spans="2:17" x14ac:dyDescent="0.2"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</row>
    <row r="141" spans="2:17" x14ac:dyDescent="0.2"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</row>
    <row r="142" spans="2:17" x14ac:dyDescent="0.2">
      <c r="B142" s="134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</row>
    <row r="143" spans="2:17" x14ac:dyDescent="0.2"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</row>
    <row r="144" spans="2:17" x14ac:dyDescent="0.2"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</row>
    <row r="145" spans="2:17" x14ac:dyDescent="0.2"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</row>
    <row r="146" spans="2:17" x14ac:dyDescent="0.2"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</row>
    <row r="147" spans="2:17" x14ac:dyDescent="0.2"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</row>
    <row r="148" spans="2:17" x14ac:dyDescent="0.2"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</row>
    <row r="149" spans="2:17" x14ac:dyDescent="0.2"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</row>
    <row r="150" spans="2:17" x14ac:dyDescent="0.2">
      <c r="B150" s="134"/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</row>
    <row r="151" spans="2:17" x14ac:dyDescent="0.2">
      <c r="B151" s="134"/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</row>
    <row r="152" spans="2:17" x14ac:dyDescent="0.2">
      <c r="B152" s="134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</row>
    <row r="153" spans="2:17" x14ac:dyDescent="0.2">
      <c r="B153" s="134"/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</row>
    <row r="154" spans="2:17" x14ac:dyDescent="0.2">
      <c r="B154" s="134"/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</row>
    <row r="155" spans="2:17" x14ac:dyDescent="0.2"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</row>
    <row r="156" spans="2:17" x14ac:dyDescent="0.2">
      <c r="B156" s="134"/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</row>
    <row r="157" spans="2:17" x14ac:dyDescent="0.2">
      <c r="B157" s="134"/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</row>
    <row r="158" spans="2:17" x14ac:dyDescent="0.2">
      <c r="B158" s="134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</row>
    <row r="159" spans="2:17" x14ac:dyDescent="0.2"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</row>
    <row r="160" spans="2:17" x14ac:dyDescent="0.2">
      <c r="B160" s="134"/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</row>
    <row r="161" spans="2:17" x14ac:dyDescent="0.2">
      <c r="B161" s="134"/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</row>
    <row r="162" spans="2:17" x14ac:dyDescent="0.2">
      <c r="B162" s="134"/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</row>
    <row r="163" spans="2:17" x14ac:dyDescent="0.2">
      <c r="B163" s="134"/>
      <c r="C163" s="134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</row>
    <row r="164" spans="2:17" x14ac:dyDescent="0.2">
      <c r="B164" s="134"/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</row>
    <row r="165" spans="2:17" x14ac:dyDescent="0.2">
      <c r="B165" s="134"/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</row>
    <row r="166" spans="2:17" x14ac:dyDescent="0.2">
      <c r="B166" s="134"/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</row>
    <row r="167" spans="2:17" x14ac:dyDescent="0.2">
      <c r="B167" s="134"/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</row>
    <row r="168" spans="2:17" x14ac:dyDescent="0.2">
      <c r="B168" s="134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</row>
    <row r="169" spans="2:17" x14ac:dyDescent="0.2">
      <c r="B169" s="134"/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</row>
    <row r="170" spans="2:17" x14ac:dyDescent="0.2">
      <c r="B170" s="134"/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</row>
    <row r="171" spans="2:17" x14ac:dyDescent="0.2"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</row>
    <row r="172" spans="2:17" x14ac:dyDescent="0.2"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</row>
    <row r="173" spans="2:17" x14ac:dyDescent="0.2"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</row>
    <row r="174" spans="2:17" x14ac:dyDescent="0.2"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</row>
    <row r="175" spans="2:17" x14ac:dyDescent="0.2"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</row>
    <row r="176" spans="2:17" x14ac:dyDescent="0.2"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</row>
    <row r="177" spans="2:17" x14ac:dyDescent="0.2"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</row>
    <row r="178" spans="2:17" x14ac:dyDescent="0.2">
      <c r="B178" s="134"/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</row>
    <row r="179" spans="2:17" x14ac:dyDescent="0.2"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</row>
    <row r="180" spans="2:17" x14ac:dyDescent="0.2"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</row>
    <row r="181" spans="2:17" x14ac:dyDescent="0.2">
      <c r="B181" s="134"/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</row>
    <row r="182" spans="2:17" x14ac:dyDescent="0.2"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</row>
    <row r="183" spans="2:17" x14ac:dyDescent="0.2"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</row>
    <row r="184" spans="2:17" x14ac:dyDescent="0.2"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</row>
    <row r="185" spans="2:17" x14ac:dyDescent="0.2"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</row>
    <row r="186" spans="2:17" x14ac:dyDescent="0.2"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</row>
    <row r="187" spans="2:17" x14ac:dyDescent="0.2">
      <c r="B187" s="134"/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</row>
    <row r="188" spans="2:17" x14ac:dyDescent="0.2"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</row>
    <row r="189" spans="2:17" x14ac:dyDescent="0.2"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</row>
    <row r="190" spans="2:17" x14ac:dyDescent="0.2"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</row>
    <row r="191" spans="2:17" x14ac:dyDescent="0.2"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</row>
    <row r="192" spans="2:17" x14ac:dyDescent="0.2"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</row>
    <row r="193" spans="2:17" x14ac:dyDescent="0.2"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</row>
    <row r="194" spans="2:17" x14ac:dyDescent="0.2"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</row>
    <row r="195" spans="2:17" x14ac:dyDescent="0.2"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</row>
    <row r="196" spans="2:17" x14ac:dyDescent="0.2">
      <c r="B196" s="134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</row>
    <row r="197" spans="2:17" x14ac:dyDescent="0.2">
      <c r="B197" s="134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</row>
    <row r="198" spans="2:17" x14ac:dyDescent="0.2">
      <c r="B198" s="134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</row>
    <row r="199" spans="2:17" x14ac:dyDescent="0.2"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</row>
    <row r="200" spans="2:17" x14ac:dyDescent="0.2"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</row>
    <row r="201" spans="2:17" x14ac:dyDescent="0.2"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</row>
    <row r="202" spans="2:17" x14ac:dyDescent="0.2"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</row>
    <row r="203" spans="2:17" x14ac:dyDescent="0.2"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</row>
    <row r="204" spans="2:17" x14ac:dyDescent="0.2"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</row>
    <row r="205" spans="2:17" x14ac:dyDescent="0.2"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</row>
    <row r="206" spans="2:17" x14ac:dyDescent="0.2"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</row>
    <row r="207" spans="2:17" x14ac:dyDescent="0.2"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</row>
    <row r="208" spans="2:17" x14ac:dyDescent="0.2"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</row>
    <row r="209" spans="2:17" x14ac:dyDescent="0.2"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</row>
    <row r="210" spans="2:17" x14ac:dyDescent="0.2"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</row>
    <row r="211" spans="2:17" x14ac:dyDescent="0.2"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</row>
    <row r="212" spans="2:17" x14ac:dyDescent="0.2"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</row>
    <row r="213" spans="2:17" x14ac:dyDescent="0.2"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</row>
    <row r="214" spans="2:17" x14ac:dyDescent="0.2"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</row>
    <row r="215" spans="2:17" x14ac:dyDescent="0.2"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</row>
    <row r="216" spans="2:17" x14ac:dyDescent="0.2"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</row>
    <row r="217" spans="2:17" x14ac:dyDescent="0.2">
      <c r="B217" s="134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</row>
    <row r="218" spans="2:17" x14ac:dyDescent="0.2"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</row>
    <row r="219" spans="2:17" x14ac:dyDescent="0.2"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</row>
    <row r="220" spans="2:17" x14ac:dyDescent="0.2">
      <c r="B220" s="134"/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</row>
    <row r="221" spans="2:17" x14ac:dyDescent="0.2"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</row>
    <row r="222" spans="2:17" x14ac:dyDescent="0.2"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</row>
    <row r="223" spans="2:17" x14ac:dyDescent="0.2"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</row>
    <row r="224" spans="2:17" x14ac:dyDescent="0.2">
      <c r="B224" s="134"/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</row>
    <row r="225" spans="2:17" x14ac:dyDescent="0.2">
      <c r="B225" s="134"/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</row>
    <row r="226" spans="2:17" x14ac:dyDescent="0.2">
      <c r="B226" s="134"/>
      <c r="C226" s="134"/>
      <c r="D226" s="134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</row>
    <row r="227" spans="2:17" x14ac:dyDescent="0.2">
      <c r="B227" s="134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</row>
    <row r="228" spans="2:17" x14ac:dyDescent="0.2">
      <c r="B228" s="134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</row>
    <row r="229" spans="2:17" x14ac:dyDescent="0.2">
      <c r="B229" s="134"/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</row>
    <row r="230" spans="2:17" x14ac:dyDescent="0.2">
      <c r="B230" s="134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</row>
    <row r="231" spans="2:17" x14ac:dyDescent="0.2">
      <c r="B231" s="134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</row>
    <row r="232" spans="2:17" x14ac:dyDescent="0.2">
      <c r="B232" s="134"/>
      <c r="C232" s="134"/>
      <c r="D232" s="134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</row>
    <row r="233" spans="2:17" x14ac:dyDescent="0.2">
      <c r="B233" s="134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</row>
    <row r="234" spans="2:17" x14ac:dyDescent="0.2">
      <c r="B234" s="134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</row>
    <row r="235" spans="2:17" x14ac:dyDescent="0.2">
      <c r="B235" s="134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</row>
    <row r="236" spans="2:17" x14ac:dyDescent="0.2">
      <c r="B236" s="134"/>
      <c r="C236" s="134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</row>
    <row r="237" spans="2:17" x14ac:dyDescent="0.2">
      <c r="B237" s="134"/>
      <c r="C237" s="134"/>
      <c r="D237" s="134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</row>
    <row r="238" spans="2:17" x14ac:dyDescent="0.2">
      <c r="B238" s="134"/>
      <c r="C238" s="134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</row>
    <row r="239" spans="2:17" x14ac:dyDescent="0.2"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</row>
    <row r="240" spans="2:17" x14ac:dyDescent="0.2"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</row>
    <row r="241" spans="2:17" x14ac:dyDescent="0.2">
      <c r="B241" s="134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</row>
    <row r="242" spans="2:17" x14ac:dyDescent="0.2">
      <c r="B242" s="134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</row>
    <row r="243" spans="2:17" x14ac:dyDescent="0.2">
      <c r="B243" s="134"/>
      <c r="C243" s="134"/>
      <c r="D243" s="134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</row>
    <row r="244" spans="2:17" x14ac:dyDescent="0.2"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</row>
    <row r="245" spans="2:17" x14ac:dyDescent="0.2"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</row>
    <row r="246" spans="2:17" x14ac:dyDescent="0.2">
      <c r="B246" s="134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</row>
    <row r="247" spans="2:17" x14ac:dyDescent="0.2">
      <c r="B247" s="134"/>
      <c r="C247" s="134"/>
      <c r="D247" s="134"/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145" bestFit="1" customWidth="1"/>
    <col min="2" max="7" width="11.7109375" style="145" customWidth="1"/>
    <col min="8" max="16384" width="9.140625" style="145"/>
  </cols>
  <sheetData>
    <row r="2" spans="1:19" ht="18.75" x14ac:dyDescent="0.3">
      <c r="A2" s="5" t="s">
        <v>199</v>
      </c>
      <c r="B2" s="3"/>
      <c r="C2" s="3"/>
      <c r="D2" s="3"/>
      <c r="E2" s="3"/>
      <c r="F2" s="3"/>
      <c r="G2" s="3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4" spans="1:19" s="178" customFormat="1" x14ac:dyDescent="0.2">
      <c r="G4" s="190" t="s">
        <v>99</v>
      </c>
    </row>
    <row r="5" spans="1:19" s="168" customFormat="1" x14ac:dyDescent="0.2">
      <c r="A5" s="61"/>
      <c r="B5" s="72">
        <f>YT_ALL!B5</f>
        <v>42004</v>
      </c>
      <c r="C5" s="72">
        <f>YT_ALL!C5</f>
        <v>42369</v>
      </c>
      <c r="D5" s="72">
        <f>YT_ALL!D5</f>
        <v>42735</v>
      </c>
      <c r="E5" s="72">
        <f>YT_ALL!E5</f>
        <v>43100</v>
      </c>
      <c r="F5" s="72">
        <f>YT_ALL!F5</f>
        <v>43465</v>
      </c>
      <c r="G5" s="72">
        <f>YT_ALL!G5</f>
        <v>43646</v>
      </c>
    </row>
    <row r="6" spans="1:19" s="52" customFormat="1" x14ac:dyDescent="0.2">
      <c r="A6" s="186" t="s">
        <v>153</v>
      </c>
      <c r="B6" s="254">
        <f t="shared" ref="B6:G6" si="0">SUM(B$7+ B$8)</f>
        <v>1100.8331976685799</v>
      </c>
      <c r="C6" s="254">
        <f t="shared" si="0"/>
        <v>1572.18013001948</v>
      </c>
      <c r="D6" s="254">
        <f t="shared" si="0"/>
        <v>1929.80880008943</v>
      </c>
      <c r="E6" s="254">
        <f t="shared" si="0"/>
        <v>2141.8234015988101</v>
      </c>
      <c r="F6" s="254">
        <f t="shared" si="0"/>
        <v>2168.44766417245</v>
      </c>
      <c r="G6" s="254">
        <f t="shared" si="0"/>
        <v>2102.4096051445699</v>
      </c>
    </row>
    <row r="7" spans="1:19" s="166" customFormat="1" x14ac:dyDescent="0.2">
      <c r="A7" s="24" t="str">
        <f>YK_ALL!A7</f>
        <v>Державний борг</v>
      </c>
      <c r="B7" s="159">
        <f>YK_ALL!B7/DMLMLR</f>
        <v>947.03045011058998</v>
      </c>
      <c r="C7" s="159">
        <f>YK_ALL!C7/DMLMLR</f>
        <v>1334.27157232031</v>
      </c>
      <c r="D7" s="159">
        <f>YK_ALL!D7/DMLMLR</f>
        <v>1650.8332522282999</v>
      </c>
      <c r="E7" s="159">
        <f>YK_ALL!E7/DMLMLR</f>
        <v>1833.70983091682</v>
      </c>
      <c r="F7" s="159">
        <f>YK_ALL!F7/DMLMLR</f>
        <v>1860.29109558508</v>
      </c>
      <c r="G7" s="159">
        <f>YK_ALL!G7/DMLMLR</f>
        <v>1832.29711937814</v>
      </c>
    </row>
    <row r="8" spans="1:19" s="166" customFormat="1" x14ac:dyDescent="0.2">
      <c r="A8" s="24" t="str">
        <f>YK_ALL!A8</f>
        <v>Гарантований державою борг</v>
      </c>
      <c r="B8" s="159">
        <f>YK_ALL!B8/DMLMLR</f>
        <v>153.80274755798999</v>
      </c>
      <c r="C8" s="159">
        <f>YK_ALL!C8/DMLMLR</f>
        <v>237.90855769916999</v>
      </c>
      <c r="D8" s="159">
        <f>YK_ALL!D8/DMLMLR</f>
        <v>278.97554786113</v>
      </c>
      <c r="E8" s="159">
        <f>YK_ALL!E8/DMLMLR</f>
        <v>308.11357068198998</v>
      </c>
      <c r="F8" s="159">
        <f>YK_ALL!F8/DMLMLR</f>
        <v>308.15656858736997</v>
      </c>
      <c r="G8" s="159">
        <f>YK_ALL!G8/DMLMLR</f>
        <v>270.11248576642998</v>
      </c>
    </row>
    <row r="9" spans="1:19" x14ac:dyDescent="0.2"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</row>
    <row r="10" spans="1:19" x14ac:dyDescent="0.2">
      <c r="B10" s="134"/>
      <c r="C10" s="134"/>
      <c r="D10" s="134"/>
      <c r="E10" s="134"/>
      <c r="F10" s="134"/>
      <c r="G10" s="190" t="s">
        <v>97</v>
      </c>
      <c r="H10" s="134"/>
      <c r="I10" s="134"/>
      <c r="J10" s="134"/>
      <c r="K10" s="134"/>
      <c r="L10" s="134"/>
      <c r="M10" s="134"/>
      <c r="N10" s="134"/>
      <c r="O10" s="134"/>
      <c r="P10" s="134"/>
      <c r="Q10" s="134"/>
    </row>
    <row r="11" spans="1:19" s="25" customFormat="1" x14ac:dyDescent="0.2">
      <c r="A11" s="151"/>
      <c r="B11" s="72">
        <f>YT_ALL!B11</f>
        <v>42004</v>
      </c>
      <c r="C11" s="72">
        <f>YT_ALL!C11</f>
        <v>42369</v>
      </c>
      <c r="D11" s="72">
        <f>YT_ALL!D11</f>
        <v>42735</v>
      </c>
      <c r="E11" s="72">
        <f>YT_ALL!E11</f>
        <v>43100</v>
      </c>
      <c r="F11" s="72">
        <f>YT_ALL!F11</f>
        <v>43465</v>
      </c>
      <c r="G11" s="72">
        <f>YT_ALL!G11</f>
        <v>43646</v>
      </c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</row>
    <row r="12" spans="1:19" s="170" customFormat="1" x14ac:dyDescent="0.2">
      <c r="A12" s="186" t="s">
        <v>153</v>
      </c>
      <c r="B12" s="254">
        <f t="shared" ref="B12:G12" si="1">SUM(B$13+ B$14)</f>
        <v>69.811921755840004</v>
      </c>
      <c r="C12" s="254">
        <f t="shared" si="1"/>
        <v>65.505684905229998</v>
      </c>
      <c r="D12" s="254">
        <f t="shared" si="1"/>
        <v>70.972707080139998</v>
      </c>
      <c r="E12" s="254">
        <f t="shared" si="1"/>
        <v>76.310485066490003</v>
      </c>
      <c r="F12" s="254">
        <f t="shared" si="1"/>
        <v>78.316490487460001</v>
      </c>
      <c r="G12" s="254">
        <f t="shared" si="1"/>
        <v>80.347737992479992</v>
      </c>
      <c r="H12" s="157"/>
      <c r="I12" s="157"/>
      <c r="J12" s="157"/>
      <c r="K12" s="157"/>
      <c r="L12" s="157"/>
      <c r="M12" s="157"/>
      <c r="N12" s="157"/>
      <c r="O12" s="157"/>
      <c r="P12" s="157"/>
      <c r="Q12" s="157"/>
    </row>
    <row r="13" spans="1:19" s="22" customFormat="1" x14ac:dyDescent="0.2">
      <c r="A13" s="24" t="str">
        <f>YK_ALL!A13</f>
        <v>Державний борг</v>
      </c>
      <c r="B13" s="159">
        <f>YK_ALL!B13/DMLMLR</f>
        <v>60.058159422860001</v>
      </c>
      <c r="C13" s="159">
        <f>YK_ALL!C13/DMLMLR</f>
        <v>55.593103821630002</v>
      </c>
      <c r="D13" s="159">
        <f>YK_ALL!D13/DMLMLR</f>
        <v>60.712804731310001</v>
      </c>
      <c r="E13" s="159">
        <f>YK_ALL!E13/DMLMLR</f>
        <v>65.332784469550006</v>
      </c>
      <c r="F13" s="159">
        <f>YK_ALL!F13/DMLMLR</f>
        <v>67.186989245060005</v>
      </c>
      <c r="G13" s="159">
        <f>YK_ALL!G13/DMLMLR</f>
        <v>70.024855533359997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9" s="22" customFormat="1" x14ac:dyDescent="0.2">
      <c r="A14" s="24" t="str">
        <f>YK_ALL!A14</f>
        <v>Гарантований державою борг</v>
      </c>
      <c r="B14" s="159">
        <f>YK_ALL!B14/DMLMLR</f>
        <v>9.7537623329799992</v>
      </c>
      <c r="C14" s="159">
        <f>YK_ALL!C14/DMLMLR</f>
        <v>9.9125810835999992</v>
      </c>
      <c r="D14" s="159">
        <f>YK_ALL!D14/DMLMLR</f>
        <v>10.25990234883</v>
      </c>
      <c r="E14" s="159">
        <f>YK_ALL!E14/DMLMLR</f>
        <v>10.97770059694</v>
      </c>
      <c r="F14" s="159">
        <f>YK_ALL!F14/DMLMLR</f>
        <v>11.1295012424</v>
      </c>
      <c r="G14" s="159">
        <f>YK_ALL!G14/DMLMLR</f>
        <v>10.322882459120001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9" x14ac:dyDescent="0.2"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</row>
    <row r="16" spans="1:19" s="92" customFormat="1" x14ac:dyDescent="0.2">
      <c r="G16" s="190" t="s">
        <v>192</v>
      </c>
    </row>
    <row r="17" spans="1:19" s="25" customFormat="1" x14ac:dyDescent="0.2">
      <c r="A17" s="151"/>
      <c r="B17" s="72">
        <f>YT_ALL!B17</f>
        <v>42004</v>
      </c>
      <c r="C17" s="72">
        <f>YT_ALL!C17</f>
        <v>42369</v>
      </c>
      <c r="D17" s="72">
        <f>YT_ALL!D17</f>
        <v>42735</v>
      </c>
      <c r="E17" s="72">
        <f>YT_ALL!E17</f>
        <v>43100</v>
      </c>
      <c r="F17" s="72">
        <f>YT_ALL!F17</f>
        <v>43465</v>
      </c>
      <c r="G17" s="72">
        <f>YT_ALL!G17</f>
        <v>43646</v>
      </c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</row>
    <row r="18" spans="1:19" s="170" customFormat="1" x14ac:dyDescent="0.2">
      <c r="A18" s="186" t="s">
        <v>153</v>
      </c>
      <c r="B18" s="254">
        <f t="shared" ref="B18:G18" si="2">SUM(B$19+ B$20)</f>
        <v>1</v>
      </c>
      <c r="C18" s="254">
        <f t="shared" si="2"/>
        <v>1</v>
      </c>
      <c r="D18" s="254">
        <f t="shared" si="2"/>
        <v>1</v>
      </c>
      <c r="E18" s="254">
        <f t="shared" si="2"/>
        <v>1</v>
      </c>
      <c r="F18" s="254">
        <f t="shared" si="2"/>
        <v>1</v>
      </c>
      <c r="G18" s="254">
        <f t="shared" si="2"/>
        <v>1</v>
      </c>
      <c r="H18" s="157"/>
      <c r="I18" s="157"/>
      <c r="J18" s="157"/>
      <c r="K18" s="157"/>
      <c r="L18" s="157"/>
      <c r="M18" s="157"/>
      <c r="N18" s="157"/>
      <c r="O18" s="157"/>
      <c r="P18" s="157"/>
      <c r="Q18" s="157"/>
    </row>
    <row r="19" spans="1:19" s="22" customFormat="1" x14ac:dyDescent="0.2">
      <c r="A19" s="24" t="str">
        <f>YK_ALL!A19</f>
        <v>Державний борг</v>
      </c>
      <c r="B19" s="159">
        <f>YK_ALL!B19</f>
        <v>0.86028499999999997</v>
      </c>
      <c r="C19" s="159">
        <f>YK_ALL!C19</f>
        <v>0.84867599999999999</v>
      </c>
      <c r="D19" s="159">
        <f>YK_ALL!D19</f>
        <v>0.85543899999999995</v>
      </c>
      <c r="E19" s="159">
        <f>YK_ALL!E19</f>
        <v>0.85614400000000002</v>
      </c>
      <c r="F19" s="159">
        <f>YK_ALL!F19</f>
        <v>0.85789099999999996</v>
      </c>
      <c r="G19" s="159">
        <f>YK_ALL!G19</f>
        <v>0.87152200000000002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9" s="22" customFormat="1" x14ac:dyDescent="0.2">
      <c r="A20" s="24" t="str">
        <f>YK_ALL!A20</f>
        <v>Гарантований державою борг</v>
      </c>
      <c r="B20" s="159">
        <f>YK_ALL!B20</f>
        <v>0.13971500000000001</v>
      </c>
      <c r="C20" s="159">
        <f>YK_ALL!C20</f>
        <v>0.15132399999999999</v>
      </c>
      <c r="D20" s="159">
        <f>YK_ALL!D20</f>
        <v>0.144561</v>
      </c>
      <c r="E20" s="159">
        <f>YK_ALL!E20</f>
        <v>0.14385600000000001</v>
      </c>
      <c r="F20" s="159">
        <f>YK_ALL!F20</f>
        <v>0.14210900000000001</v>
      </c>
      <c r="G20" s="159">
        <f>YK_ALL!G20</f>
        <v>0.12847800000000001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9" x14ac:dyDescent="0.2">
      <c r="A21" s="51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</row>
    <row r="22" spans="1:19" x14ac:dyDescent="0.2"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</row>
    <row r="23" spans="1:19" x14ac:dyDescent="0.2"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</row>
    <row r="24" spans="1:19" x14ac:dyDescent="0.2"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</row>
    <row r="25" spans="1:19" s="92" customFormat="1" x14ac:dyDescent="0.2"/>
    <row r="26" spans="1:19" x14ac:dyDescent="0.2"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</row>
    <row r="27" spans="1:19" x14ac:dyDescent="0.2"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</row>
    <row r="28" spans="1:19" x14ac:dyDescent="0.2"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</row>
    <row r="29" spans="1:19" x14ac:dyDescent="0.2"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</row>
    <row r="30" spans="1:19" x14ac:dyDescent="0.2"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</row>
    <row r="31" spans="1:19" x14ac:dyDescent="0.2"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</row>
    <row r="32" spans="1:19" x14ac:dyDescent="0.2"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</row>
    <row r="33" spans="2:17" x14ac:dyDescent="0.2"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</row>
    <row r="34" spans="2:17" x14ac:dyDescent="0.2"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</row>
    <row r="35" spans="2:17" x14ac:dyDescent="0.2"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</row>
    <row r="36" spans="2:17" x14ac:dyDescent="0.2"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</row>
    <row r="37" spans="2:17" x14ac:dyDescent="0.2"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</row>
    <row r="38" spans="2:17" x14ac:dyDescent="0.2"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</row>
    <row r="39" spans="2:17" x14ac:dyDescent="0.2"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</row>
    <row r="40" spans="2:17" x14ac:dyDescent="0.2"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</row>
    <row r="41" spans="2:17" x14ac:dyDescent="0.2"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</row>
    <row r="42" spans="2:17" x14ac:dyDescent="0.2"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</row>
    <row r="43" spans="2:17" x14ac:dyDescent="0.2"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</row>
    <row r="44" spans="2:17" x14ac:dyDescent="0.2"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</row>
    <row r="45" spans="2:17" x14ac:dyDescent="0.2"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</row>
    <row r="46" spans="2:17" x14ac:dyDescent="0.2"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</row>
    <row r="47" spans="2:17" x14ac:dyDescent="0.2"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</row>
    <row r="48" spans="2:17" x14ac:dyDescent="0.2"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</row>
    <row r="49" spans="2:17" x14ac:dyDescent="0.2"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</row>
    <row r="50" spans="2:17" x14ac:dyDescent="0.2"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</row>
    <row r="51" spans="2:17" x14ac:dyDescent="0.2"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</row>
    <row r="52" spans="2:17" x14ac:dyDescent="0.2"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</row>
    <row r="53" spans="2:17" x14ac:dyDescent="0.2"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2:17" x14ac:dyDescent="0.2"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</row>
    <row r="55" spans="2:17" x14ac:dyDescent="0.2"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</row>
    <row r="56" spans="2:17" x14ac:dyDescent="0.2"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</row>
    <row r="57" spans="2:17" x14ac:dyDescent="0.2"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</row>
    <row r="58" spans="2:17" x14ac:dyDescent="0.2"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</row>
    <row r="59" spans="2:17" x14ac:dyDescent="0.2"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</row>
    <row r="60" spans="2:17" x14ac:dyDescent="0.2"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</row>
    <row r="61" spans="2:17" x14ac:dyDescent="0.2"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</row>
    <row r="62" spans="2:17" x14ac:dyDescent="0.2"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</row>
    <row r="63" spans="2:17" x14ac:dyDescent="0.2"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</row>
    <row r="64" spans="2:17" x14ac:dyDescent="0.2"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</row>
    <row r="65" spans="2:17" x14ac:dyDescent="0.2"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</row>
    <row r="66" spans="2:17" x14ac:dyDescent="0.2"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</row>
    <row r="67" spans="2:17" x14ac:dyDescent="0.2"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</row>
    <row r="68" spans="2:17" x14ac:dyDescent="0.2"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</row>
    <row r="69" spans="2:17" x14ac:dyDescent="0.2"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</row>
    <row r="70" spans="2:17" x14ac:dyDescent="0.2"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</row>
    <row r="71" spans="2:17" x14ac:dyDescent="0.2"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</row>
    <row r="72" spans="2:17" x14ac:dyDescent="0.2"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</row>
    <row r="73" spans="2:17" x14ac:dyDescent="0.2"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</row>
    <row r="74" spans="2:17" x14ac:dyDescent="0.2"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</row>
    <row r="75" spans="2:17" x14ac:dyDescent="0.2"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</row>
    <row r="76" spans="2:17" x14ac:dyDescent="0.2"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</row>
    <row r="77" spans="2:17" x14ac:dyDescent="0.2"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</row>
    <row r="78" spans="2:17" x14ac:dyDescent="0.2"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</row>
    <row r="79" spans="2:17" x14ac:dyDescent="0.2"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</row>
    <row r="80" spans="2:17" x14ac:dyDescent="0.2"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</row>
    <row r="81" spans="2:17" x14ac:dyDescent="0.2"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</row>
    <row r="82" spans="2:17" x14ac:dyDescent="0.2"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</row>
    <row r="83" spans="2:17" x14ac:dyDescent="0.2"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</row>
    <row r="84" spans="2:17" x14ac:dyDescent="0.2"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</row>
    <row r="85" spans="2:17" x14ac:dyDescent="0.2"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</row>
    <row r="86" spans="2:17" x14ac:dyDescent="0.2"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</row>
    <row r="87" spans="2:17" x14ac:dyDescent="0.2"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</row>
    <row r="88" spans="2:17" x14ac:dyDescent="0.2"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</row>
    <row r="89" spans="2:17" x14ac:dyDescent="0.2"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</row>
    <row r="90" spans="2:17" x14ac:dyDescent="0.2"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</row>
    <row r="91" spans="2:17" x14ac:dyDescent="0.2"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</row>
    <row r="92" spans="2:17" x14ac:dyDescent="0.2"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</row>
    <row r="93" spans="2:17" x14ac:dyDescent="0.2"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</row>
    <row r="94" spans="2:17" x14ac:dyDescent="0.2"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</row>
    <row r="95" spans="2:17" x14ac:dyDescent="0.2"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</row>
    <row r="96" spans="2:17" x14ac:dyDescent="0.2"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</row>
    <row r="97" spans="2:17" x14ac:dyDescent="0.2"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</row>
    <row r="98" spans="2:17" x14ac:dyDescent="0.2"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</row>
    <row r="99" spans="2:17" x14ac:dyDescent="0.2"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</row>
    <row r="100" spans="2:17" x14ac:dyDescent="0.2"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</row>
    <row r="101" spans="2:17" x14ac:dyDescent="0.2"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</row>
    <row r="102" spans="2:17" x14ac:dyDescent="0.2"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</row>
    <row r="103" spans="2:17" x14ac:dyDescent="0.2"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</row>
    <row r="104" spans="2:17" x14ac:dyDescent="0.2"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</row>
    <row r="105" spans="2:17" x14ac:dyDescent="0.2"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</row>
    <row r="106" spans="2:17" x14ac:dyDescent="0.2"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</row>
    <row r="107" spans="2:17" x14ac:dyDescent="0.2"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</row>
    <row r="108" spans="2:17" x14ac:dyDescent="0.2"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</row>
    <row r="109" spans="2:17" x14ac:dyDescent="0.2"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</row>
    <row r="110" spans="2:17" x14ac:dyDescent="0.2"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</row>
    <row r="111" spans="2:17" x14ac:dyDescent="0.2"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</row>
    <row r="112" spans="2:17" x14ac:dyDescent="0.2"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</row>
    <row r="113" spans="2:17" x14ac:dyDescent="0.2"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</row>
    <row r="114" spans="2:17" x14ac:dyDescent="0.2"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</row>
    <row r="115" spans="2:17" x14ac:dyDescent="0.2"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</row>
    <row r="116" spans="2:17" x14ac:dyDescent="0.2"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</row>
    <row r="117" spans="2:17" x14ac:dyDescent="0.2"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</row>
    <row r="118" spans="2:17" x14ac:dyDescent="0.2"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</row>
    <row r="119" spans="2:17" x14ac:dyDescent="0.2"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</row>
    <row r="120" spans="2:17" x14ac:dyDescent="0.2"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</row>
    <row r="121" spans="2:17" x14ac:dyDescent="0.2"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</row>
    <row r="122" spans="2:17" x14ac:dyDescent="0.2"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</row>
    <row r="123" spans="2:17" x14ac:dyDescent="0.2"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</row>
    <row r="124" spans="2:17" x14ac:dyDescent="0.2"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</row>
    <row r="125" spans="2:17" x14ac:dyDescent="0.2"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</row>
    <row r="126" spans="2:17" x14ac:dyDescent="0.2"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</row>
    <row r="127" spans="2:17" x14ac:dyDescent="0.2"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</row>
    <row r="128" spans="2:17" x14ac:dyDescent="0.2"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</row>
    <row r="129" spans="2:17" x14ac:dyDescent="0.2"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</row>
    <row r="130" spans="2:17" x14ac:dyDescent="0.2"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</row>
    <row r="131" spans="2:17" x14ac:dyDescent="0.2"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</row>
    <row r="132" spans="2:17" x14ac:dyDescent="0.2"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</row>
    <row r="133" spans="2:17" x14ac:dyDescent="0.2"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</row>
    <row r="134" spans="2:17" x14ac:dyDescent="0.2"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</row>
    <row r="135" spans="2:17" x14ac:dyDescent="0.2"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</row>
    <row r="136" spans="2:17" x14ac:dyDescent="0.2"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</row>
    <row r="137" spans="2:17" x14ac:dyDescent="0.2"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</row>
    <row r="138" spans="2:17" x14ac:dyDescent="0.2"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</row>
    <row r="139" spans="2:17" x14ac:dyDescent="0.2"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</row>
    <row r="140" spans="2:17" x14ac:dyDescent="0.2"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</row>
    <row r="141" spans="2:17" x14ac:dyDescent="0.2"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</row>
    <row r="142" spans="2:17" x14ac:dyDescent="0.2">
      <c r="B142" s="134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</row>
    <row r="143" spans="2:17" x14ac:dyDescent="0.2"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</row>
    <row r="144" spans="2:17" x14ac:dyDescent="0.2"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</row>
    <row r="145" spans="2:17" x14ac:dyDescent="0.2"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</row>
    <row r="146" spans="2:17" x14ac:dyDescent="0.2"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</row>
    <row r="147" spans="2:17" x14ac:dyDescent="0.2"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</row>
    <row r="148" spans="2:17" x14ac:dyDescent="0.2"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</row>
    <row r="149" spans="2:17" x14ac:dyDescent="0.2"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</row>
    <row r="150" spans="2:17" x14ac:dyDescent="0.2">
      <c r="B150" s="134"/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</row>
    <row r="151" spans="2:17" x14ac:dyDescent="0.2">
      <c r="B151" s="134"/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</row>
    <row r="152" spans="2:17" x14ac:dyDescent="0.2">
      <c r="B152" s="134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</row>
    <row r="153" spans="2:17" x14ac:dyDescent="0.2">
      <c r="B153" s="134"/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</row>
    <row r="154" spans="2:17" x14ac:dyDescent="0.2">
      <c r="B154" s="134"/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</row>
    <row r="155" spans="2:17" x14ac:dyDescent="0.2"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</row>
    <row r="156" spans="2:17" x14ac:dyDescent="0.2">
      <c r="B156" s="134"/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</row>
    <row r="157" spans="2:17" x14ac:dyDescent="0.2">
      <c r="B157" s="134"/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</row>
    <row r="158" spans="2:17" x14ac:dyDescent="0.2">
      <c r="B158" s="134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</row>
    <row r="159" spans="2:17" x14ac:dyDescent="0.2"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</row>
    <row r="160" spans="2:17" x14ac:dyDescent="0.2">
      <c r="B160" s="134"/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</row>
    <row r="161" spans="2:17" x14ac:dyDescent="0.2">
      <c r="B161" s="134"/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</row>
    <row r="162" spans="2:17" x14ac:dyDescent="0.2">
      <c r="B162" s="134"/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</row>
    <row r="163" spans="2:17" x14ac:dyDescent="0.2">
      <c r="B163" s="134"/>
      <c r="C163" s="134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</row>
    <row r="164" spans="2:17" x14ac:dyDescent="0.2">
      <c r="B164" s="134"/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</row>
    <row r="165" spans="2:17" x14ac:dyDescent="0.2">
      <c r="B165" s="134"/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</row>
    <row r="166" spans="2:17" x14ac:dyDescent="0.2">
      <c r="B166" s="134"/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</row>
    <row r="167" spans="2:17" x14ac:dyDescent="0.2">
      <c r="B167" s="134"/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</row>
    <row r="168" spans="2:17" x14ac:dyDescent="0.2">
      <c r="B168" s="134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</row>
    <row r="169" spans="2:17" x14ac:dyDescent="0.2">
      <c r="B169" s="134"/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</row>
    <row r="170" spans="2:17" x14ac:dyDescent="0.2">
      <c r="B170" s="134"/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</row>
    <row r="171" spans="2:17" x14ac:dyDescent="0.2"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</row>
    <row r="172" spans="2:17" x14ac:dyDescent="0.2"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</row>
    <row r="173" spans="2:17" x14ac:dyDescent="0.2"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</row>
    <row r="174" spans="2:17" x14ac:dyDescent="0.2"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</row>
    <row r="175" spans="2:17" x14ac:dyDescent="0.2"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</row>
    <row r="176" spans="2:17" x14ac:dyDescent="0.2"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</row>
    <row r="177" spans="2:17" x14ac:dyDescent="0.2"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</row>
    <row r="178" spans="2:17" x14ac:dyDescent="0.2">
      <c r="B178" s="134"/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</row>
    <row r="179" spans="2:17" x14ac:dyDescent="0.2"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</row>
    <row r="180" spans="2:17" x14ac:dyDescent="0.2"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</row>
    <row r="181" spans="2:17" x14ac:dyDescent="0.2">
      <c r="B181" s="134"/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</row>
    <row r="182" spans="2:17" x14ac:dyDescent="0.2"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</row>
    <row r="183" spans="2:17" x14ac:dyDescent="0.2"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</row>
    <row r="184" spans="2:17" x14ac:dyDescent="0.2"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</row>
    <row r="185" spans="2:17" x14ac:dyDescent="0.2"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</row>
    <row r="186" spans="2:17" x14ac:dyDescent="0.2"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</row>
    <row r="187" spans="2:17" x14ac:dyDescent="0.2">
      <c r="B187" s="134"/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</row>
    <row r="188" spans="2:17" x14ac:dyDescent="0.2"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</row>
    <row r="189" spans="2:17" x14ac:dyDescent="0.2"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</row>
    <row r="190" spans="2:17" x14ac:dyDescent="0.2"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</row>
    <row r="191" spans="2:17" x14ac:dyDescent="0.2"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</row>
    <row r="192" spans="2:17" x14ac:dyDescent="0.2"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</row>
    <row r="193" spans="2:17" x14ac:dyDescent="0.2"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</row>
    <row r="194" spans="2:17" x14ac:dyDescent="0.2"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</row>
    <row r="195" spans="2:17" x14ac:dyDescent="0.2"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</row>
    <row r="196" spans="2:17" x14ac:dyDescent="0.2">
      <c r="B196" s="134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</row>
    <row r="197" spans="2:17" x14ac:dyDescent="0.2">
      <c r="B197" s="134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</row>
    <row r="198" spans="2:17" x14ac:dyDescent="0.2">
      <c r="B198" s="134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</row>
    <row r="199" spans="2:17" x14ac:dyDescent="0.2"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</row>
    <row r="200" spans="2:17" x14ac:dyDescent="0.2"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</row>
    <row r="201" spans="2:17" x14ac:dyDescent="0.2"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</row>
    <row r="202" spans="2:17" x14ac:dyDescent="0.2"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</row>
    <row r="203" spans="2:17" x14ac:dyDescent="0.2"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</row>
    <row r="204" spans="2:17" x14ac:dyDescent="0.2"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</row>
    <row r="205" spans="2:17" x14ac:dyDescent="0.2"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</row>
    <row r="206" spans="2:17" x14ac:dyDescent="0.2"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</row>
    <row r="207" spans="2:17" x14ac:dyDescent="0.2"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</row>
    <row r="208" spans="2:17" x14ac:dyDescent="0.2"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</row>
    <row r="209" spans="2:17" x14ac:dyDescent="0.2"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</row>
    <row r="210" spans="2:17" x14ac:dyDescent="0.2"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</row>
    <row r="211" spans="2:17" x14ac:dyDescent="0.2"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</row>
    <row r="212" spans="2:17" x14ac:dyDescent="0.2"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</row>
    <row r="213" spans="2:17" x14ac:dyDescent="0.2"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</row>
    <row r="214" spans="2:17" x14ac:dyDescent="0.2"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</row>
    <row r="215" spans="2:17" x14ac:dyDescent="0.2"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</row>
    <row r="216" spans="2:17" x14ac:dyDescent="0.2"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</row>
    <row r="217" spans="2:17" x14ac:dyDescent="0.2">
      <c r="B217" s="134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</row>
    <row r="218" spans="2:17" x14ac:dyDescent="0.2"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</row>
    <row r="219" spans="2:17" x14ac:dyDescent="0.2"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</row>
    <row r="220" spans="2:17" x14ac:dyDescent="0.2">
      <c r="B220" s="134"/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</row>
    <row r="221" spans="2:17" x14ac:dyDescent="0.2"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</row>
    <row r="222" spans="2:17" x14ac:dyDescent="0.2"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</row>
    <row r="223" spans="2:17" x14ac:dyDescent="0.2"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</row>
    <row r="224" spans="2:17" x14ac:dyDescent="0.2">
      <c r="B224" s="134"/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</row>
    <row r="225" spans="2:17" x14ac:dyDescent="0.2">
      <c r="B225" s="134"/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</row>
    <row r="226" spans="2:17" x14ac:dyDescent="0.2">
      <c r="B226" s="134"/>
      <c r="C226" s="134"/>
      <c r="D226" s="134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</row>
    <row r="227" spans="2:17" x14ac:dyDescent="0.2">
      <c r="B227" s="134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</row>
    <row r="228" spans="2:17" x14ac:dyDescent="0.2">
      <c r="B228" s="134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</row>
    <row r="229" spans="2:17" x14ac:dyDescent="0.2">
      <c r="B229" s="134"/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</row>
    <row r="230" spans="2:17" x14ac:dyDescent="0.2">
      <c r="B230" s="134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</row>
    <row r="231" spans="2:17" x14ac:dyDescent="0.2">
      <c r="B231" s="134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</row>
    <row r="232" spans="2:17" x14ac:dyDescent="0.2">
      <c r="B232" s="134"/>
      <c r="C232" s="134"/>
      <c r="D232" s="134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</row>
    <row r="233" spans="2:17" x14ac:dyDescent="0.2">
      <c r="B233" s="134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</row>
    <row r="234" spans="2:17" x14ac:dyDescent="0.2">
      <c r="B234" s="134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</row>
    <row r="235" spans="2:17" x14ac:dyDescent="0.2">
      <c r="B235" s="134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</row>
    <row r="236" spans="2:17" x14ac:dyDescent="0.2">
      <c r="B236" s="134"/>
      <c r="C236" s="134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</row>
    <row r="237" spans="2:17" x14ac:dyDescent="0.2">
      <c r="B237" s="134"/>
      <c r="C237" s="134"/>
      <c r="D237" s="134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</row>
    <row r="238" spans="2:17" x14ac:dyDescent="0.2">
      <c r="B238" s="134"/>
      <c r="C238" s="134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</row>
    <row r="239" spans="2:17" x14ac:dyDescent="0.2"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</row>
    <row r="240" spans="2:17" x14ac:dyDescent="0.2"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</row>
    <row r="241" spans="2:17" x14ac:dyDescent="0.2">
      <c r="B241" s="134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</row>
    <row r="242" spans="2:17" x14ac:dyDescent="0.2">
      <c r="B242" s="134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</row>
    <row r="243" spans="2:17" x14ac:dyDescent="0.2">
      <c r="B243" s="134"/>
      <c r="C243" s="134"/>
      <c r="D243" s="134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</row>
    <row r="244" spans="2:17" x14ac:dyDescent="0.2"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</row>
    <row r="245" spans="2:17" x14ac:dyDescent="0.2"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</row>
    <row r="246" spans="2:17" x14ac:dyDescent="0.2">
      <c r="B246" s="134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</row>
    <row r="247" spans="2:17" x14ac:dyDescent="0.2">
      <c r="B247" s="134"/>
      <c r="C247" s="134"/>
      <c r="D247" s="134"/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145" bestFit="1" customWidth="1"/>
    <col min="2" max="3" width="13.5703125" style="145" bestFit="1" customWidth="1"/>
    <col min="4" max="4" width="14" style="145" bestFit="1" customWidth="1"/>
    <col min="5" max="7" width="14.5703125" style="145" bestFit="1" customWidth="1"/>
    <col min="8" max="16384" width="9.140625" style="145"/>
  </cols>
  <sheetData>
    <row r="2" spans="1:19" ht="18.75" x14ac:dyDescent="0.3">
      <c r="A2" s="5" t="s">
        <v>199</v>
      </c>
      <c r="B2" s="3"/>
      <c r="C2" s="3"/>
      <c r="D2" s="3"/>
      <c r="E2" s="3"/>
      <c r="F2" s="3"/>
      <c r="G2" s="3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3" spans="1:19" x14ac:dyDescent="0.2">
      <c r="A3" s="26"/>
    </row>
    <row r="4" spans="1:19" s="178" customFormat="1" x14ac:dyDescent="0.2">
      <c r="G4" s="178" t="str">
        <f>VALUAH</f>
        <v>млрд. грн</v>
      </c>
    </row>
    <row r="5" spans="1:19" s="168" customFormat="1" x14ac:dyDescent="0.2">
      <c r="A5" s="105"/>
      <c r="B5" s="72">
        <v>42004</v>
      </c>
      <c r="C5" s="72">
        <v>42369</v>
      </c>
      <c r="D5" s="72">
        <v>42735</v>
      </c>
      <c r="E5" s="72">
        <v>43100</v>
      </c>
      <c r="F5" s="72">
        <v>43465</v>
      </c>
      <c r="G5" s="72">
        <v>43646</v>
      </c>
    </row>
    <row r="6" spans="1:19" s="52" customFormat="1" x14ac:dyDescent="0.2">
      <c r="A6" s="186" t="s">
        <v>153</v>
      </c>
      <c r="B6" s="254">
        <f t="shared" ref="B6:G6" si="0">SUM(B$7+ B$8)</f>
        <v>1100.8331976685799</v>
      </c>
      <c r="C6" s="254">
        <f t="shared" si="0"/>
        <v>1572.18013001948</v>
      </c>
      <c r="D6" s="254">
        <f t="shared" si="0"/>
        <v>1929.80880008943</v>
      </c>
      <c r="E6" s="254">
        <f t="shared" si="0"/>
        <v>2141.8234015988101</v>
      </c>
      <c r="F6" s="254">
        <f t="shared" si="0"/>
        <v>2168.44766417245</v>
      </c>
      <c r="G6" s="254">
        <f t="shared" si="0"/>
        <v>2102.4096051445699</v>
      </c>
    </row>
    <row r="7" spans="1:19" s="166" customFormat="1" x14ac:dyDescent="0.2">
      <c r="A7" s="98" t="s">
        <v>70</v>
      </c>
      <c r="B7" s="159">
        <v>947.03045011058998</v>
      </c>
      <c r="C7" s="159">
        <v>1334.27157232031</v>
      </c>
      <c r="D7" s="159">
        <v>1650.8332522282999</v>
      </c>
      <c r="E7" s="159">
        <v>1833.70983091682</v>
      </c>
      <c r="F7" s="159">
        <v>1860.29109558508</v>
      </c>
      <c r="G7" s="159">
        <v>1832.29711937814</v>
      </c>
    </row>
    <row r="8" spans="1:19" s="166" customFormat="1" x14ac:dyDescent="0.2">
      <c r="A8" s="98" t="s">
        <v>14</v>
      </c>
      <c r="B8" s="159">
        <v>153.80274755798999</v>
      </c>
      <c r="C8" s="159">
        <v>237.90855769916999</v>
      </c>
      <c r="D8" s="159">
        <v>278.97554786113</v>
      </c>
      <c r="E8" s="159">
        <v>308.11357068198998</v>
      </c>
      <c r="F8" s="159">
        <v>308.15656858736997</v>
      </c>
      <c r="G8" s="159">
        <v>270.11248576642998</v>
      </c>
    </row>
    <row r="9" spans="1:19" x14ac:dyDescent="0.2"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</row>
    <row r="10" spans="1:19" x14ac:dyDescent="0.2">
      <c r="B10" s="134"/>
      <c r="C10" s="134"/>
      <c r="D10" s="134"/>
      <c r="E10" s="134"/>
      <c r="F10" s="134"/>
      <c r="G10" s="178" t="str">
        <f>VALUSD</f>
        <v>млрд. дол. США</v>
      </c>
      <c r="H10" s="134"/>
      <c r="I10" s="134"/>
      <c r="J10" s="134"/>
      <c r="K10" s="134"/>
      <c r="L10" s="134"/>
      <c r="M10" s="134"/>
      <c r="N10" s="134"/>
      <c r="O10" s="134"/>
      <c r="P10" s="134"/>
      <c r="Q10" s="134"/>
    </row>
    <row r="11" spans="1:19" s="25" customFormat="1" x14ac:dyDescent="0.2">
      <c r="A11" s="105"/>
      <c r="B11" s="72">
        <v>42004</v>
      </c>
      <c r="C11" s="72">
        <v>42369</v>
      </c>
      <c r="D11" s="72">
        <v>42735</v>
      </c>
      <c r="E11" s="72">
        <v>43100</v>
      </c>
      <c r="F11" s="72">
        <v>43465</v>
      </c>
      <c r="G11" s="72">
        <v>43646</v>
      </c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</row>
    <row r="12" spans="1:19" s="170" customFormat="1" x14ac:dyDescent="0.2">
      <c r="A12" s="186" t="s">
        <v>153</v>
      </c>
      <c r="B12" s="254">
        <f t="shared" ref="B12:G12" si="1">SUM(B$13+ B$14)</f>
        <v>69.811921755840004</v>
      </c>
      <c r="C12" s="254">
        <f t="shared" si="1"/>
        <v>65.505684905229998</v>
      </c>
      <c r="D12" s="254">
        <f t="shared" si="1"/>
        <v>70.972707080139998</v>
      </c>
      <c r="E12" s="254">
        <f t="shared" si="1"/>
        <v>76.310485066490003</v>
      </c>
      <c r="F12" s="254">
        <f t="shared" si="1"/>
        <v>78.316490487460001</v>
      </c>
      <c r="G12" s="254">
        <f t="shared" si="1"/>
        <v>80.347737992479992</v>
      </c>
      <c r="H12" s="157"/>
      <c r="I12" s="157"/>
      <c r="J12" s="157"/>
      <c r="K12" s="157"/>
      <c r="L12" s="157"/>
      <c r="M12" s="157"/>
      <c r="N12" s="157"/>
      <c r="O12" s="157"/>
      <c r="P12" s="157"/>
      <c r="Q12" s="157"/>
    </row>
    <row r="13" spans="1:19" s="22" customFormat="1" x14ac:dyDescent="0.2">
      <c r="A13" s="98" t="s">
        <v>70</v>
      </c>
      <c r="B13" s="70">
        <v>60.058159422860001</v>
      </c>
      <c r="C13" s="70">
        <v>55.593103821630002</v>
      </c>
      <c r="D13" s="70">
        <v>60.712804731310001</v>
      </c>
      <c r="E13" s="70">
        <v>65.332784469550006</v>
      </c>
      <c r="F13" s="70">
        <v>67.186989245060005</v>
      </c>
      <c r="G13" s="70">
        <v>70.024855533359997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9" s="22" customFormat="1" x14ac:dyDescent="0.2">
      <c r="A14" s="98" t="s">
        <v>14</v>
      </c>
      <c r="B14" s="70">
        <v>9.7537623329799992</v>
      </c>
      <c r="C14" s="70">
        <v>9.9125810835999992</v>
      </c>
      <c r="D14" s="70">
        <v>10.25990234883</v>
      </c>
      <c r="E14" s="70">
        <v>10.97770059694</v>
      </c>
      <c r="F14" s="70">
        <v>11.1295012424</v>
      </c>
      <c r="G14" s="70">
        <v>10.322882459120001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9" x14ac:dyDescent="0.2"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</row>
    <row r="16" spans="1:19" s="92" customFormat="1" x14ac:dyDescent="0.2">
      <c r="G16" s="190" t="s">
        <v>192</v>
      </c>
    </row>
    <row r="17" spans="1:19" s="25" customFormat="1" x14ac:dyDescent="0.2">
      <c r="A17" s="105"/>
      <c r="B17" s="72">
        <v>42004</v>
      </c>
      <c r="C17" s="72">
        <v>42369</v>
      </c>
      <c r="D17" s="72">
        <v>42735</v>
      </c>
      <c r="E17" s="72">
        <v>43100</v>
      </c>
      <c r="F17" s="72">
        <v>43465</v>
      </c>
      <c r="G17" s="72">
        <v>43646</v>
      </c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</row>
    <row r="18" spans="1:19" s="170" customFormat="1" x14ac:dyDescent="0.2">
      <c r="A18" s="186" t="s">
        <v>153</v>
      </c>
      <c r="B18" s="254">
        <f t="shared" ref="B18:G18" si="2">SUM(B$19+ B$20)</f>
        <v>1</v>
      </c>
      <c r="C18" s="254">
        <f t="shared" si="2"/>
        <v>1</v>
      </c>
      <c r="D18" s="254">
        <f t="shared" si="2"/>
        <v>1</v>
      </c>
      <c r="E18" s="254">
        <f t="shared" si="2"/>
        <v>1</v>
      </c>
      <c r="F18" s="254">
        <f t="shared" si="2"/>
        <v>1</v>
      </c>
      <c r="G18" s="254">
        <f t="shared" si="2"/>
        <v>1</v>
      </c>
      <c r="H18" s="157"/>
      <c r="I18" s="157"/>
      <c r="J18" s="157"/>
      <c r="K18" s="157"/>
      <c r="L18" s="157"/>
      <c r="M18" s="157"/>
      <c r="N18" s="157"/>
      <c r="O18" s="157"/>
      <c r="P18" s="157"/>
      <c r="Q18" s="157"/>
    </row>
    <row r="19" spans="1:19" s="22" customFormat="1" x14ac:dyDescent="0.2">
      <c r="A19" s="98" t="s">
        <v>70</v>
      </c>
      <c r="B19" s="62">
        <v>0.86028499999999997</v>
      </c>
      <c r="C19" s="62">
        <v>0.84867599999999999</v>
      </c>
      <c r="D19" s="62">
        <v>0.85543899999999995</v>
      </c>
      <c r="E19" s="62">
        <v>0.85614400000000002</v>
      </c>
      <c r="F19" s="62">
        <v>0.85789099999999996</v>
      </c>
      <c r="G19" s="62">
        <v>0.87152200000000002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9" s="22" customFormat="1" x14ac:dyDescent="0.2">
      <c r="A20" s="98" t="s">
        <v>14</v>
      </c>
      <c r="B20" s="62">
        <v>0.13971500000000001</v>
      </c>
      <c r="C20" s="62">
        <v>0.15132399999999999</v>
      </c>
      <c r="D20" s="62">
        <v>0.144561</v>
      </c>
      <c r="E20" s="62">
        <v>0.14385600000000001</v>
      </c>
      <c r="F20" s="62">
        <v>0.14210900000000001</v>
      </c>
      <c r="G20" s="62">
        <v>0.12847800000000001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9" x14ac:dyDescent="0.2"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</row>
    <row r="22" spans="1:19" x14ac:dyDescent="0.2"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</row>
    <row r="23" spans="1:19" x14ac:dyDescent="0.2"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</row>
    <row r="24" spans="1:19" x14ac:dyDescent="0.2"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</row>
    <row r="25" spans="1:19" s="92" customFormat="1" x14ac:dyDescent="0.2"/>
    <row r="26" spans="1:19" x14ac:dyDescent="0.2"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</row>
    <row r="27" spans="1:19" x14ac:dyDescent="0.2"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</row>
    <row r="28" spans="1:19" x14ac:dyDescent="0.2"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</row>
    <row r="29" spans="1:19" x14ac:dyDescent="0.2"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</row>
    <row r="30" spans="1:19" x14ac:dyDescent="0.2"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</row>
    <row r="31" spans="1:19" x14ac:dyDescent="0.2"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</row>
    <row r="32" spans="1:19" x14ac:dyDescent="0.2"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</row>
    <row r="33" spans="2:17" x14ac:dyDescent="0.2"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</row>
    <row r="34" spans="2:17" x14ac:dyDescent="0.2"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</row>
    <row r="35" spans="2:17" x14ac:dyDescent="0.2"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</row>
    <row r="36" spans="2:17" x14ac:dyDescent="0.2"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</row>
    <row r="37" spans="2:17" x14ac:dyDescent="0.2"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</row>
    <row r="38" spans="2:17" x14ac:dyDescent="0.2"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</row>
    <row r="39" spans="2:17" x14ac:dyDescent="0.2"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</row>
    <row r="40" spans="2:17" x14ac:dyDescent="0.2"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</row>
    <row r="41" spans="2:17" x14ac:dyDescent="0.2"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</row>
    <row r="42" spans="2:17" x14ac:dyDescent="0.2"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</row>
    <row r="43" spans="2:17" x14ac:dyDescent="0.2"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</row>
    <row r="44" spans="2:17" x14ac:dyDescent="0.2"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</row>
    <row r="45" spans="2:17" x14ac:dyDescent="0.2"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</row>
    <row r="46" spans="2:17" x14ac:dyDescent="0.2"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</row>
    <row r="47" spans="2:17" x14ac:dyDescent="0.2"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</row>
    <row r="48" spans="2:17" x14ac:dyDescent="0.2"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</row>
    <row r="49" spans="2:17" x14ac:dyDescent="0.2"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</row>
    <row r="50" spans="2:17" x14ac:dyDescent="0.2"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</row>
    <row r="51" spans="2:17" x14ac:dyDescent="0.2"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</row>
    <row r="52" spans="2:17" x14ac:dyDescent="0.2"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</row>
    <row r="53" spans="2:17" x14ac:dyDescent="0.2"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2:17" x14ac:dyDescent="0.2"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</row>
    <row r="55" spans="2:17" x14ac:dyDescent="0.2"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</row>
    <row r="56" spans="2:17" x14ac:dyDescent="0.2"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</row>
    <row r="57" spans="2:17" x14ac:dyDescent="0.2"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</row>
    <row r="58" spans="2:17" x14ac:dyDescent="0.2"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</row>
    <row r="59" spans="2:17" x14ac:dyDescent="0.2"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</row>
    <row r="60" spans="2:17" x14ac:dyDescent="0.2"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</row>
    <row r="61" spans="2:17" x14ac:dyDescent="0.2"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</row>
    <row r="62" spans="2:17" x14ac:dyDescent="0.2"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</row>
    <row r="63" spans="2:17" x14ac:dyDescent="0.2"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</row>
    <row r="64" spans="2:17" x14ac:dyDescent="0.2"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</row>
    <row r="65" spans="2:17" x14ac:dyDescent="0.2"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</row>
    <row r="66" spans="2:17" x14ac:dyDescent="0.2"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</row>
    <row r="67" spans="2:17" x14ac:dyDescent="0.2"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</row>
    <row r="68" spans="2:17" x14ac:dyDescent="0.2"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</row>
    <row r="69" spans="2:17" x14ac:dyDescent="0.2"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</row>
    <row r="70" spans="2:17" x14ac:dyDescent="0.2"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</row>
    <row r="71" spans="2:17" x14ac:dyDescent="0.2"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</row>
    <row r="72" spans="2:17" x14ac:dyDescent="0.2"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</row>
    <row r="73" spans="2:17" x14ac:dyDescent="0.2"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</row>
    <row r="74" spans="2:17" x14ac:dyDescent="0.2"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</row>
    <row r="75" spans="2:17" x14ac:dyDescent="0.2"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</row>
    <row r="76" spans="2:17" x14ac:dyDescent="0.2"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</row>
    <row r="77" spans="2:17" x14ac:dyDescent="0.2"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</row>
    <row r="78" spans="2:17" x14ac:dyDescent="0.2"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</row>
    <row r="79" spans="2:17" x14ac:dyDescent="0.2"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</row>
    <row r="80" spans="2:17" x14ac:dyDescent="0.2"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</row>
    <row r="81" spans="2:17" x14ac:dyDescent="0.2"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</row>
    <row r="82" spans="2:17" x14ac:dyDescent="0.2"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</row>
    <row r="83" spans="2:17" x14ac:dyDescent="0.2"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</row>
    <row r="84" spans="2:17" x14ac:dyDescent="0.2"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</row>
    <row r="85" spans="2:17" x14ac:dyDescent="0.2"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</row>
    <row r="86" spans="2:17" x14ac:dyDescent="0.2"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</row>
    <row r="87" spans="2:17" x14ac:dyDescent="0.2"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</row>
    <row r="88" spans="2:17" x14ac:dyDescent="0.2"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</row>
    <row r="89" spans="2:17" x14ac:dyDescent="0.2"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</row>
    <row r="90" spans="2:17" x14ac:dyDescent="0.2"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</row>
    <row r="91" spans="2:17" x14ac:dyDescent="0.2"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</row>
    <row r="92" spans="2:17" x14ac:dyDescent="0.2"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</row>
    <row r="93" spans="2:17" x14ac:dyDescent="0.2"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</row>
    <row r="94" spans="2:17" x14ac:dyDescent="0.2"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</row>
    <row r="95" spans="2:17" x14ac:dyDescent="0.2"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</row>
    <row r="96" spans="2:17" x14ac:dyDescent="0.2"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</row>
    <row r="97" spans="2:17" x14ac:dyDescent="0.2"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</row>
    <row r="98" spans="2:17" x14ac:dyDescent="0.2"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</row>
    <row r="99" spans="2:17" x14ac:dyDescent="0.2"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</row>
    <row r="100" spans="2:17" x14ac:dyDescent="0.2"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</row>
    <row r="101" spans="2:17" x14ac:dyDescent="0.2"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</row>
    <row r="102" spans="2:17" x14ac:dyDescent="0.2"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</row>
    <row r="103" spans="2:17" x14ac:dyDescent="0.2"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</row>
    <row r="104" spans="2:17" x14ac:dyDescent="0.2"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</row>
    <row r="105" spans="2:17" x14ac:dyDescent="0.2"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</row>
    <row r="106" spans="2:17" x14ac:dyDescent="0.2"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</row>
    <row r="107" spans="2:17" x14ac:dyDescent="0.2"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</row>
    <row r="108" spans="2:17" x14ac:dyDescent="0.2"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</row>
    <row r="109" spans="2:17" x14ac:dyDescent="0.2"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</row>
    <row r="110" spans="2:17" x14ac:dyDescent="0.2"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</row>
    <row r="111" spans="2:17" x14ac:dyDescent="0.2"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</row>
    <row r="112" spans="2:17" x14ac:dyDescent="0.2"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</row>
    <row r="113" spans="2:17" x14ac:dyDescent="0.2"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</row>
    <row r="114" spans="2:17" x14ac:dyDescent="0.2"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</row>
    <row r="115" spans="2:17" x14ac:dyDescent="0.2"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</row>
    <row r="116" spans="2:17" x14ac:dyDescent="0.2"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</row>
    <row r="117" spans="2:17" x14ac:dyDescent="0.2"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</row>
    <row r="118" spans="2:17" x14ac:dyDescent="0.2"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</row>
    <row r="119" spans="2:17" x14ac:dyDescent="0.2"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</row>
    <row r="120" spans="2:17" x14ac:dyDescent="0.2"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</row>
    <row r="121" spans="2:17" x14ac:dyDescent="0.2"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</row>
    <row r="122" spans="2:17" x14ac:dyDescent="0.2"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</row>
    <row r="123" spans="2:17" x14ac:dyDescent="0.2"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</row>
    <row r="124" spans="2:17" x14ac:dyDescent="0.2"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</row>
    <row r="125" spans="2:17" x14ac:dyDescent="0.2"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</row>
    <row r="126" spans="2:17" x14ac:dyDescent="0.2"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</row>
    <row r="127" spans="2:17" x14ac:dyDescent="0.2"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</row>
    <row r="128" spans="2:17" x14ac:dyDescent="0.2"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</row>
    <row r="129" spans="2:17" x14ac:dyDescent="0.2"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</row>
    <row r="130" spans="2:17" x14ac:dyDescent="0.2"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</row>
    <row r="131" spans="2:17" x14ac:dyDescent="0.2"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</row>
    <row r="132" spans="2:17" x14ac:dyDescent="0.2"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</row>
    <row r="133" spans="2:17" x14ac:dyDescent="0.2"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</row>
    <row r="134" spans="2:17" x14ac:dyDescent="0.2"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</row>
    <row r="135" spans="2:17" x14ac:dyDescent="0.2"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</row>
    <row r="136" spans="2:17" x14ac:dyDescent="0.2"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</row>
    <row r="137" spans="2:17" x14ac:dyDescent="0.2"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</row>
    <row r="138" spans="2:17" x14ac:dyDescent="0.2"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</row>
    <row r="139" spans="2:17" x14ac:dyDescent="0.2"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</row>
    <row r="140" spans="2:17" x14ac:dyDescent="0.2"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</row>
    <row r="141" spans="2:17" x14ac:dyDescent="0.2"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</row>
    <row r="142" spans="2:17" x14ac:dyDescent="0.2">
      <c r="B142" s="134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</row>
    <row r="143" spans="2:17" x14ac:dyDescent="0.2"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</row>
    <row r="144" spans="2:17" x14ac:dyDescent="0.2"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</row>
    <row r="145" spans="2:17" x14ac:dyDescent="0.2"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</row>
    <row r="146" spans="2:17" x14ac:dyDescent="0.2"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</row>
    <row r="147" spans="2:17" x14ac:dyDescent="0.2"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</row>
    <row r="148" spans="2:17" x14ac:dyDescent="0.2"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</row>
    <row r="149" spans="2:17" x14ac:dyDescent="0.2"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</row>
    <row r="150" spans="2:17" x14ac:dyDescent="0.2">
      <c r="B150" s="134"/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</row>
    <row r="151" spans="2:17" x14ac:dyDescent="0.2">
      <c r="B151" s="134"/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</row>
    <row r="152" spans="2:17" x14ac:dyDescent="0.2">
      <c r="B152" s="134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</row>
    <row r="153" spans="2:17" x14ac:dyDescent="0.2">
      <c r="B153" s="134"/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</row>
    <row r="154" spans="2:17" x14ac:dyDescent="0.2">
      <c r="B154" s="134"/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</row>
    <row r="155" spans="2:17" x14ac:dyDescent="0.2"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</row>
    <row r="156" spans="2:17" x14ac:dyDescent="0.2">
      <c r="B156" s="134"/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</row>
    <row r="157" spans="2:17" x14ac:dyDescent="0.2">
      <c r="B157" s="134"/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</row>
    <row r="158" spans="2:17" x14ac:dyDescent="0.2">
      <c r="B158" s="134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</row>
    <row r="159" spans="2:17" x14ac:dyDescent="0.2"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</row>
    <row r="160" spans="2:17" x14ac:dyDescent="0.2">
      <c r="B160" s="134"/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</row>
    <row r="161" spans="2:17" x14ac:dyDescent="0.2">
      <c r="B161" s="134"/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</row>
    <row r="162" spans="2:17" x14ac:dyDescent="0.2">
      <c r="B162" s="134"/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</row>
    <row r="163" spans="2:17" x14ac:dyDescent="0.2">
      <c r="B163" s="134"/>
      <c r="C163" s="134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</row>
    <row r="164" spans="2:17" x14ac:dyDescent="0.2">
      <c r="B164" s="134"/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</row>
    <row r="165" spans="2:17" x14ac:dyDescent="0.2">
      <c r="B165" s="134"/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</row>
    <row r="166" spans="2:17" x14ac:dyDescent="0.2">
      <c r="B166" s="134"/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</row>
    <row r="167" spans="2:17" x14ac:dyDescent="0.2">
      <c r="B167" s="134"/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</row>
    <row r="168" spans="2:17" x14ac:dyDescent="0.2">
      <c r="B168" s="134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</row>
    <row r="169" spans="2:17" x14ac:dyDescent="0.2">
      <c r="B169" s="134"/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</row>
    <row r="170" spans="2:17" x14ac:dyDescent="0.2">
      <c r="B170" s="134"/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</row>
    <row r="171" spans="2:17" x14ac:dyDescent="0.2"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</row>
    <row r="172" spans="2:17" x14ac:dyDescent="0.2"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</row>
    <row r="173" spans="2:17" x14ac:dyDescent="0.2"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</row>
    <row r="174" spans="2:17" x14ac:dyDescent="0.2"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</row>
    <row r="175" spans="2:17" x14ac:dyDescent="0.2"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</row>
    <row r="176" spans="2:17" x14ac:dyDescent="0.2"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</row>
    <row r="177" spans="2:17" x14ac:dyDescent="0.2"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</row>
    <row r="178" spans="2:17" x14ac:dyDescent="0.2">
      <c r="B178" s="134"/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</row>
    <row r="179" spans="2:17" x14ac:dyDescent="0.2"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</row>
    <row r="180" spans="2:17" x14ac:dyDescent="0.2"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</row>
    <row r="181" spans="2:17" x14ac:dyDescent="0.2">
      <c r="B181" s="134"/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</row>
    <row r="182" spans="2:17" x14ac:dyDescent="0.2"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</row>
    <row r="183" spans="2:17" x14ac:dyDescent="0.2"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</row>
    <row r="184" spans="2:17" x14ac:dyDescent="0.2"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</row>
    <row r="185" spans="2:17" x14ac:dyDescent="0.2"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</row>
    <row r="186" spans="2:17" x14ac:dyDescent="0.2"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</row>
    <row r="187" spans="2:17" x14ac:dyDescent="0.2">
      <c r="B187" s="134"/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</row>
    <row r="188" spans="2:17" x14ac:dyDescent="0.2"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</row>
    <row r="189" spans="2:17" x14ac:dyDescent="0.2"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</row>
    <row r="190" spans="2:17" x14ac:dyDescent="0.2"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</row>
    <row r="191" spans="2:17" x14ac:dyDescent="0.2"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</row>
    <row r="192" spans="2:17" x14ac:dyDescent="0.2"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</row>
    <row r="193" spans="2:17" x14ac:dyDescent="0.2"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</row>
    <row r="194" spans="2:17" x14ac:dyDescent="0.2"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</row>
    <row r="195" spans="2:17" x14ac:dyDescent="0.2"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</row>
    <row r="196" spans="2:17" x14ac:dyDescent="0.2">
      <c r="B196" s="134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</row>
    <row r="197" spans="2:17" x14ac:dyDescent="0.2">
      <c r="B197" s="134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</row>
    <row r="198" spans="2:17" x14ac:dyDescent="0.2">
      <c r="B198" s="134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</row>
    <row r="199" spans="2:17" x14ac:dyDescent="0.2"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</row>
    <row r="200" spans="2:17" x14ac:dyDescent="0.2"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</row>
    <row r="201" spans="2:17" x14ac:dyDescent="0.2"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</row>
    <row r="202" spans="2:17" x14ac:dyDescent="0.2"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</row>
    <row r="203" spans="2:17" x14ac:dyDescent="0.2"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</row>
    <row r="204" spans="2:17" x14ac:dyDescent="0.2"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</row>
    <row r="205" spans="2:17" x14ac:dyDescent="0.2"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</row>
    <row r="206" spans="2:17" x14ac:dyDescent="0.2"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</row>
    <row r="207" spans="2:17" x14ac:dyDescent="0.2"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</row>
    <row r="208" spans="2:17" x14ac:dyDescent="0.2"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</row>
    <row r="209" spans="2:17" x14ac:dyDescent="0.2"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</row>
    <row r="210" spans="2:17" x14ac:dyDescent="0.2"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</row>
    <row r="211" spans="2:17" x14ac:dyDescent="0.2"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</row>
    <row r="212" spans="2:17" x14ac:dyDescent="0.2"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</row>
    <row r="213" spans="2:17" x14ac:dyDescent="0.2"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</row>
    <row r="214" spans="2:17" x14ac:dyDescent="0.2"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</row>
    <row r="215" spans="2:17" x14ac:dyDescent="0.2"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</row>
    <row r="216" spans="2:17" x14ac:dyDescent="0.2"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</row>
    <row r="217" spans="2:17" x14ac:dyDescent="0.2">
      <c r="B217" s="134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</row>
    <row r="218" spans="2:17" x14ac:dyDescent="0.2"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</row>
    <row r="219" spans="2:17" x14ac:dyDescent="0.2"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</row>
    <row r="220" spans="2:17" x14ac:dyDescent="0.2">
      <c r="B220" s="134"/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</row>
    <row r="221" spans="2:17" x14ac:dyDescent="0.2"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</row>
    <row r="222" spans="2:17" x14ac:dyDescent="0.2"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</row>
    <row r="223" spans="2:17" x14ac:dyDescent="0.2"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</row>
    <row r="224" spans="2:17" x14ac:dyDescent="0.2">
      <c r="B224" s="134"/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</row>
    <row r="225" spans="2:17" x14ac:dyDescent="0.2">
      <c r="B225" s="134"/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</row>
    <row r="226" spans="2:17" x14ac:dyDescent="0.2">
      <c r="B226" s="134"/>
      <c r="C226" s="134"/>
      <c r="D226" s="134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</row>
    <row r="227" spans="2:17" x14ac:dyDescent="0.2">
      <c r="B227" s="134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</row>
    <row r="228" spans="2:17" x14ac:dyDescent="0.2">
      <c r="B228" s="134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</row>
    <row r="229" spans="2:17" x14ac:dyDescent="0.2">
      <c r="B229" s="134"/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</row>
    <row r="230" spans="2:17" x14ac:dyDescent="0.2">
      <c r="B230" s="134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</row>
    <row r="231" spans="2:17" x14ac:dyDescent="0.2">
      <c r="B231" s="134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</row>
    <row r="232" spans="2:17" x14ac:dyDescent="0.2">
      <c r="B232" s="134"/>
      <c r="C232" s="134"/>
      <c r="D232" s="134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</row>
    <row r="233" spans="2:17" x14ac:dyDescent="0.2">
      <c r="B233" s="134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</row>
    <row r="234" spans="2:17" x14ac:dyDescent="0.2">
      <c r="B234" s="134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</row>
    <row r="235" spans="2:17" x14ac:dyDescent="0.2">
      <c r="B235" s="134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</row>
    <row r="236" spans="2:17" x14ac:dyDescent="0.2">
      <c r="B236" s="134"/>
      <c r="C236" s="134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</row>
    <row r="237" spans="2:17" x14ac:dyDescent="0.2">
      <c r="B237" s="134"/>
      <c r="C237" s="134"/>
      <c r="D237" s="134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</row>
    <row r="238" spans="2:17" x14ac:dyDescent="0.2">
      <c r="B238" s="134"/>
      <c r="C238" s="134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</row>
    <row r="239" spans="2:17" x14ac:dyDescent="0.2"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</row>
    <row r="240" spans="2:17" x14ac:dyDescent="0.2"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</row>
    <row r="241" spans="2:17" x14ac:dyDescent="0.2">
      <c r="B241" s="134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</row>
    <row r="242" spans="2:17" x14ac:dyDescent="0.2">
      <c r="B242" s="134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</row>
    <row r="243" spans="2:17" x14ac:dyDescent="0.2">
      <c r="B243" s="134"/>
      <c r="C243" s="134"/>
      <c r="D243" s="134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</row>
    <row r="244" spans="2:17" x14ac:dyDescent="0.2"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</row>
    <row r="245" spans="2:17" x14ac:dyDescent="0.2"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</row>
    <row r="246" spans="2:17" x14ac:dyDescent="0.2">
      <c r="B246" s="134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</row>
    <row r="247" spans="2:17" x14ac:dyDescent="0.2">
      <c r="B247" s="134"/>
      <c r="C247" s="134"/>
      <c r="D247" s="134"/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A2" sqref="A2:G2"/>
    </sheetView>
  </sheetViews>
  <sheetFormatPr defaultRowHeight="12.75" outlineLevelRow="3" x14ac:dyDescent="0.2"/>
  <cols>
    <col min="1" max="1" width="52" style="145" customWidth="1"/>
    <col min="2" max="7" width="16.28515625" style="162" customWidth="1"/>
    <col min="8" max="16384" width="9.140625" style="145"/>
  </cols>
  <sheetData>
    <row r="2" spans="1:19" ht="18.75" x14ac:dyDescent="0.3">
      <c r="A2" s="5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"/>
      <c r="C2" s="3"/>
      <c r="D2" s="3"/>
      <c r="E2" s="3"/>
      <c r="F2" s="3"/>
      <c r="G2" s="3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3" spans="1:19" x14ac:dyDescent="0.2">
      <c r="A3" s="26"/>
    </row>
    <row r="4" spans="1:19" s="178" customFormat="1" x14ac:dyDescent="0.2">
      <c r="B4" s="199"/>
      <c r="C4" s="199"/>
      <c r="D4" s="199"/>
      <c r="E4" s="199"/>
      <c r="F4" s="199"/>
      <c r="G4" s="178" t="str">
        <f>VALUAH</f>
        <v>млрд. грн</v>
      </c>
    </row>
    <row r="5" spans="1:19" s="168" customFormat="1" x14ac:dyDescent="0.2">
      <c r="A5" s="105"/>
      <c r="B5" s="72">
        <v>42004</v>
      </c>
      <c r="C5" s="72">
        <v>42369</v>
      </c>
      <c r="D5" s="72">
        <v>42735</v>
      </c>
      <c r="E5" s="72">
        <v>43100</v>
      </c>
      <c r="F5" s="72">
        <v>43465</v>
      </c>
      <c r="G5" s="72">
        <v>43646</v>
      </c>
    </row>
    <row r="6" spans="1:19" s="52" customFormat="1" ht="31.5" x14ac:dyDescent="0.2">
      <c r="A6" s="115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237">
        <f t="shared" ref="B6:F6" si="0">B$7+B$83</f>
        <v>1100.8331976685799</v>
      </c>
      <c r="C6" s="237">
        <f t="shared" si="0"/>
        <v>1572.18013001948</v>
      </c>
      <c r="D6" s="237">
        <f t="shared" si="0"/>
        <v>1929.80880008943</v>
      </c>
      <c r="E6" s="237">
        <f t="shared" si="0"/>
        <v>2141.8234015988101</v>
      </c>
      <c r="F6" s="237">
        <f t="shared" si="0"/>
        <v>2168.4476641724495</v>
      </c>
      <c r="G6" s="237">
        <v>2102.4096051445699</v>
      </c>
    </row>
    <row r="7" spans="1:19" s="194" customFormat="1" ht="15" x14ac:dyDescent="0.2">
      <c r="A7" s="34" t="s">
        <v>70</v>
      </c>
      <c r="B7" s="250">
        <f t="shared" ref="B7:G7" si="1">B$8+B$48</f>
        <v>947.03045011058998</v>
      </c>
      <c r="C7" s="250">
        <f t="shared" si="1"/>
        <v>1334.27157232031</v>
      </c>
      <c r="D7" s="250">
        <f t="shared" si="1"/>
        <v>1650.8332522282999</v>
      </c>
      <c r="E7" s="250">
        <f t="shared" si="1"/>
        <v>1833.70983091682</v>
      </c>
      <c r="F7" s="250">
        <f t="shared" si="1"/>
        <v>1860.2910955850798</v>
      </c>
      <c r="G7" s="250">
        <f t="shared" si="1"/>
        <v>1832.29711937814</v>
      </c>
    </row>
    <row r="8" spans="1:19" s="83" customFormat="1" ht="15" outlineLevel="1" x14ac:dyDescent="0.2">
      <c r="A8" s="187" t="s">
        <v>50</v>
      </c>
      <c r="B8" s="207">
        <f t="shared" ref="B8:G8" si="2">B$9+B$46</f>
        <v>461.00362280239005</v>
      </c>
      <c r="C8" s="207">
        <f t="shared" si="2"/>
        <v>508.00112311179004</v>
      </c>
      <c r="D8" s="207">
        <f t="shared" si="2"/>
        <v>670.64553054187002</v>
      </c>
      <c r="E8" s="207">
        <f t="shared" si="2"/>
        <v>753.3993864683199</v>
      </c>
      <c r="F8" s="207">
        <f t="shared" si="2"/>
        <v>761.09019182404984</v>
      </c>
      <c r="G8" s="207">
        <f t="shared" si="2"/>
        <v>782.42022483066</v>
      </c>
    </row>
    <row r="9" spans="1:19" s="82" customFormat="1" outlineLevel="2" x14ac:dyDescent="0.2">
      <c r="A9" s="60" t="s">
        <v>195</v>
      </c>
      <c r="B9" s="204">
        <f t="shared" ref="B9:F9" si="3">SUM(B$10:B$45)</f>
        <v>458.22631982981005</v>
      </c>
      <c r="C9" s="204">
        <f t="shared" si="3"/>
        <v>505.35607266169006</v>
      </c>
      <c r="D9" s="204">
        <f t="shared" si="3"/>
        <v>668.13273261425002</v>
      </c>
      <c r="E9" s="204">
        <f t="shared" si="3"/>
        <v>751.01884106317993</v>
      </c>
      <c r="F9" s="204">
        <f t="shared" si="3"/>
        <v>758.84189894138979</v>
      </c>
      <c r="G9" s="204">
        <v>780.20499507861996</v>
      </c>
    </row>
    <row r="10" spans="1:19" s="166" customFormat="1" outlineLevel="3" x14ac:dyDescent="0.2">
      <c r="A10" s="245" t="s">
        <v>2</v>
      </c>
      <c r="B10" s="159">
        <v>8.8426000000000005E-2</v>
      </c>
      <c r="C10" s="159">
        <v>9.8638000000000003E-2</v>
      </c>
      <c r="D10" s="159">
        <v>0</v>
      </c>
      <c r="E10" s="159">
        <v>0</v>
      </c>
      <c r="F10" s="159">
        <v>0</v>
      </c>
      <c r="G10" s="159">
        <v>0</v>
      </c>
    </row>
    <row r="11" spans="1:19" outlineLevel="3" x14ac:dyDescent="0.2">
      <c r="A11" s="110" t="s">
        <v>52</v>
      </c>
      <c r="B11" s="106">
        <v>0</v>
      </c>
      <c r="C11" s="106">
        <v>0</v>
      </c>
      <c r="D11" s="106">
        <v>0</v>
      </c>
      <c r="E11" s="106">
        <v>0</v>
      </c>
      <c r="F11" s="106">
        <v>11.731711274649999</v>
      </c>
      <c r="G11" s="106">
        <v>0</v>
      </c>
      <c r="H11" s="134"/>
      <c r="I11" s="134"/>
      <c r="J11" s="134"/>
      <c r="K11" s="134"/>
      <c r="L11" s="134"/>
      <c r="M11" s="134"/>
      <c r="N11" s="134"/>
      <c r="O11" s="134"/>
      <c r="P11" s="134"/>
      <c r="Q11" s="134"/>
    </row>
    <row r="12" spans="1:19" outlineLevel="3" x14ac:dyDescent="0.2">
      <c r="A12" s="110" t="s">
        <v>143</v>
      </c>
      <c r="B12" s="106">
        <v>50.254465000000003</v>
      </c>
      <c r="C12" s="106">
        <v>60.558463000000003</v>
      </c>
      <c r="D12" s="106">
        <v>74.832982999999999</v>
      </c>
      <c r="E12" s="106">
        <v>62.650438999999999</v>
      </c>
      <c r="F12" s="106">
        <v>62.650438999999999</v>
      </c>
      <c r="G12" s="106">
        <v>67.721914999999996</v>
      </c>
      <c r="H12" s="134"/>
      <c r="I12" s="134"/>
      <c r="J12" s="134"/>
      <c r="K12" s="134"/>
      <c r="L12" s="134"/>
      <c r="M12" s="134"/>
      <c r="N12" s="134"/>
      <c r="O12" s="134"/>
      <c r="P12" s="134"/>
      <c r="Q12" s="134"/>
    </row>
    <row r="13" spans="1:19" outlineLevel="3" x14ac:dyDescent="0.2">
      <c r="A13" s="110" t="s">
        <v>203</v>
      </c>
      <c r="B13" s="106">
        <v>3.8499810000000001</v>
      </c>
      <c r="C13" s="106">
        <v>17.382981000000001</v>
      </c>
      <c r="D13" s="106">
        <v>17.382981000000001</v>
      </c>
      <c r="E13" s="106">
        <v>19.033000000000001</v>
      </c>
      <c r="F13" s="106">
        <v>19.033000000000001</v>
      </c>
      <c r="G13" s="106">
        <v>19.033000000000001</v>
      </c>
      <c r="H13" s="134"/>
      <c r="I13" s="134"/>
      <c r="J13" s="134"/>
      <c r="K13" s="134"/>
      <c r="L13" s="134"/>
      <c r="M13" s="134"/>
      <c r="N13" s="134"/>
      <c r="O13" s="134"/>
      <c r="P13" s="134"/>
      <c r="Q13" s="134"/>
    </row>
    <row r="14" spans="1:19" outlineLevel="3" x14ac:dyDescent="0.2">
      <c r="A14" s="110" t="s">
        <v>30</v>
      </c>
      <c r="B14" s="106">
        <v>7.3378894800000003</v>
      </c>
      <c r="C14" s="106">
        <v>8.2837102117200008</v>
      </c>
      <c r="D14" s="106">
        <v>3.4775700000000001</v>
      </c>
      <c r="E14" s="106">
        <v>6.9027900000000004</v>
      </c>
      <c r="F14" s="106">
        <v>19.159217458000001</v>
      </c>
      <c r="G14" s="106">
        <v>25.522654083909998</v>
      </c>
      <c r="H14" s="134"/>
      <c r="I14" s="134"/>
      <c r="J14" s="134"/>
      <c r="K14" s="134"/>
      <c r="L14" s="134"/>
      <c r="M14" s="134"/>
      <c r="N14" s="134"/>
      <c r="O14" s="134"/>
      <c r="P14" s="134"/>
      <c r="Q14" s="134"/>
    </row>
    <row r="15" spans="1:19" outlineLevel="3" x14ac:dyDescent="0.2">
      <c r="A15" s="110" t="s">
        <v>34</v>
      </c>
      <c r="B15" s="106">
        <v>1.5</v>
      </c>
      <c r="C15" s="106">
        <v>12.5</v>
      </c>
      <c r="D15" s="106">
        <v>28.5</v>
      </c>
      <c r="E15" s="106">
        <v>36.5</v>
      </c>
      <c r="F15" s="106">
        <v>36.5</v>
      </c>
      <c r="G15" s="106">
        <v>36.5</v>
      </c>
      <c r="H15" s="134"/>
      <c r="I15" s="134"/>
      <c r="J15" s="134"/>
      <c r="K15" s="134"/>
      <c r="L15" s="134"/>
      <c r="M15" s="134"/>
      <c r="N15" s="134"/>
      <c r="O15" s="134"/>
      <c r="P15" s="134"/>
      <c r="Q15" s="134"/>
    </row>
    <row r="16" spans="1:19" outlineLevel="3" x14ac:dyDescent="0.2">
      <c r="A16" s="110" t="s">
        <v>85</v>
      </c>
      <c r="B16" s="106">
        <v>2.6176300000000001</v>
      </c>
      <c r="C16" s="106">
        <v>13.11763</v>
      </c>
      <c r="D16" s="106">
        <v>37.117629999999998</v>
      </c>
      <c r="E16" s="106">
        <v>28.700001</v>
      </c>
      <c r="F16" s="106">
        <v>28.700001</v>
      </c>
      <c r="G16" s="106">
        <v>28.700001</v>
      </c>
      <c r="H16" s="134"/>
      <c r="I16" s="134"/>
      <c r="J16" s="134"/>
      <c r="K16" s="134"/>
      <c r="L16" s="134"/>
      <c r="M16" s="134"/>
      <c r="N16" s="134"/>
      <c r="O16" s="134"/>
      <c r="P16" s="134"/>
      <c r="Q16" s="134"/>
    </row>
    <row r="17" spans="1:17" outlineLevel="3" x14ac:dyDescent="0.2">
      <c r="A17" s="110" t="s">
        <v>134</v>
      </c>
      <c r="B17" s="106">
        <v>3.25</v>
      </c>
      <c r="C17" s="106">
        <v>3.25</v>
      </c>
      <c r="D17" s="106">
        <v>51.25</v>
      </c>
      <c r="E17" s="106">
        <v>46.9</v>
      </c>
      <c r="F17" s="106">
        <v>46.9</v>
      </c>
      <c r="G17" s="106">
        <v>46.9</v>
      </c>
      <c r="H17" s="134"/>
      <c r="I17" s="134"/>
      <c r="J17" s="134"/>
      <c r="K17" s="134"/>
      <c r="L17" s="134"/>
      <c r="M17" s="134"/>
      <c r="N17" s="134"/>
      <c r="O17" s="134"/>
      <c r="P17" s="134"/>
      <c r="Q17" s="134"/>
    </row>
    <row r="18" spans="1:17" outlineLevel="3" x14ac:dyDescent="0.2">
      <c r="A18" s="110" t="s">
        <v>196</v>
      </c>
      <c r="B18" s="106">
        <v>15.848839999999999</v>
      </c>
      <c r="C18" s="106">
        <v>15.848839999999999</v>
      </c>
      <c r="D18" s="106">
        <v>42.789838000000003</v>
      </c>
      <c r="E18" s="106">
        <v>93.438657000000006</v>
      </c>
      <c r="F18" s="106">
        <v>93.438657000000006</v>
      </c>
      <c r="G18" s="106">
        <v>93.438657000000006</v>
      </c>
      <c r="H18" s="134"/>
      <c r="I18" s="134"/>
      <c r="J18" s="134"/>
      <c r="K18" s="134"/>
      <c r="L18" s="134"/>
      <c r="M18" s="134"/>
      <c r="N18" s="134"/>
      <c r="O18" s="134"/>
      <c r="P18" s="134"/>
      <c r="Q18" s="134"/>
    </row>
    <row r="19" spans="1:17" outlineLevel="3" x14ac:dyDescent="0.2">
      <c r="A19" s="110" t="s">
        <v>26</v>
      </c>
      <c r="B19" s="106">
        <v>0</v>
      </c>
      <c r="C19" s="106">
        <v>0</v>
      </c>
      <c r="D19" s="106">
        <v>0</v>
      </c>
      <c r="E19" s="106">
        <v>12.097744</v>
      </c>
      <c r="F19" s="106">
        <v>12.097744</v>
      </c>
      <c r="G19" s="106">
        <v>12.097744</v>
      </c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outlineLevel="3" x14ac:dyDescent="0.2">
      <c r="A20" s="110" t="s">
        <v>80</v>
      </c>
      <c r="B20" s="106">
        <v>0</v>
      </c>
      <c r="C20" s="106">
        <v>0</v>
      </c>
      <c r="D20" s="106">
        <v>0</v>
      </c>
      <c r="E20" s="106">
        <v>12.097744</v>
      </c>
      <c r="F20" s="106">
        <v>12.097744</v>
      </c>
      <c r="G20" s="106">
        <v>12.097744</v>
      </c>
      <c r="H20" s="134"/>
      <c r="I20" s="134"/>
      <c r="J20" s="134"/>
      <c r="K20" s="134"/>
      <c r="L20" s="134"/>
      <c r="M20" s="134"/>
      <c r="N20" s="134"/>
      <c r="O20" s="134"/>
      <c r="P20" s="134"/>
      <c r="Q20" s="134"/>
    </row>
    <row r="21" spans="1:17" outlineLevel="3" x14ac:dyDescent="0.2">
      <c r="A21" s="110" t="s">
        <v>171</v>
      </c>
      <c r="B21" s="106">
        <v>0.76931632000000005</v>
      </c>
      <c r="C21" s="106">
        <v>1.04892516</v>
      </c>
      <c r="D21" s="106">
        <v>29.257961406869999</v>
      </c>
      <c r="E21" s="106">
        <v>30.282912463799999</v>
      </c>
      <c r="F21" s="106">
        <v>37.421561873549997</v>
      </c>
      <c r="G21" s="106">
        <v>27.465314979910001</v>
      </c>
      <c r="H21" s="134"/>
      <c r="I21" s="134"/>
      <c r="J21" s="134"/>
      <c r="K21" s="134"/>
      <c r="L21" s="134"/>
      <c r="M21" s="134"/>
      <c r="N21" s="134"/>
      <c r="O21" s="134"/>
      <c r="P21" s="134"/>
      <c r="Q21" s="134"/>
    </row>
    <row r="22" spans="1:17" outlineLevel="3" x14ac:dyDescent="0.2">
      <c r="A22" s="110" t="s">
        <v>129</v>
      </c>
      <c r="B22" s="106">
        <v>0</v>
      </c>
      <c r="C22" s="106">
        <v>0</v>
      </c>
      <c r="D22" s="106">
        <v>0</v>
      </c>
      <c r="E22" s="106">
        <v>12.097744</v>
      </c>
      <c r="F22" s="106">
        <v>12.097744</v>
      </c>
      <c r="G22" s="106">
        <v>12.097744</v>
      </c>
      <c r="H22" s="134"/>
      <c r="I22" s="134"/>
      <c r="J22" s="134"/>
      <c r="K22" s="134"/>
      <c r="L22" s="134"/>
      <c r="M22" s="134"/>
      <c r="N22" s="134"/>
      <c r="O22" s="134"/>
      <c r="P22" s="134"/>
      <c r="Q22" s="134"/>
    </row>
    <row r="23" spans="1:17" outlineLevel="3" x14ac:dyDescent="0.2">
      <c r="A23" s="110" t="s">
        <v>193</v>
      </c>
      <c r="B23" s="106">
        <v>0</v>
      </c>
      <c r="C23" s="106">
        <v>0</v>
      </c>
      <c r="D23" s="106">
        <v>0</v>
      </c>
      <c r="E23" s="106">
        <v>12.097744</v>
      </c>
      <c r="F23" s="106">
        <v>12.097744</v>
      </c>
      <c r="G23" s="106">
        <v>12.097744</v>
      </c>
      <c r="H23" s="134"/>
      <c r="I23" s="134"/>
      <c r="J23" s="134"/>
      <c r="K23" s="134"/>
      <c r="L23" s="134"/>
      <c r="M23" s="134"/>
      <c r="N23" s="134"/>
      <c r="O23" s="134"/>
      <c r="P23" s="134"/>
      <c r="Q23" s="134"/>
    </row>
    <row r="24" spans="1:17" outlineLevel="3" x14ac:dyDescent="0.2">
      <c r="A24" s="110" t="s">
        <v>215</v>
      </c>
      <c r="B24" s="106">
        <v>40.90737357439</v>
      </c>
      <c r="C24" s="106">
        <v>21.910342335999999</v>
      </c>
      <c r="D24" s="106">
        <v>64.353439528590002</v>
      </c>
      <c r="E24" s="106">
        <v>71.605224814419998</v>
      </c>
      <c r="F24" s="106">
        <v>19.184152653999998</v>
      </c>
      <c r="G24" s="106">
        <v>34.346204854790003</v>
      </c>
      <c r="H24" s="134"/>
      <c r="I24" s="134"/>
      <c r="J24" s="134"/>
      <c r="K24" s="134"/>
      <c r="L24" s="134"/>
      <c r="M24" s="134"/>
      <c r="N24" s="134"/>
      <c r="O24" s="134"/>
      <c r="P24" s="134"/>
      <c r="Q24" s="134"/>
    </row>
    <row r="25" spans="1:17" outlineLevel="3" x14ac:dyDescent="0.2">
      <c r="A25" s="110" t="s">
        <v>152</v>
      </c>
      <c r="B25" s="106">
        <v>0</v>
      </c>
      <c r="C25" s="106">
        <v>0</v>
      </c>
      <c r="D25" s="106">
        <v>0</v>
      </c>
      <c r="E25" s="106">
        <v>12.097744</v>
      </c>
      <c r="F25" s="106">
        <v>12.097744</v>
      </c>
      <c r="G25" s="106">
        <v>12.097744</v>
      </c>
      <c r="H25" s="134"/>
      <c r="I25" s="134"/>
      <c r="J25" s="134"/>
      <c r="K25" s="134"/>
      <c r="L25" s="134"/>
      <c r="M25" s="134"/>
      <c r="N25" s="134"/>
      <c r="O25" s="134"/>
      <c r="P25" s="134"/>
      <c r="Q25" s="134"/>
    </row>
    <row r="26" spans="1:17" outlineLevel="3" x14ac:dyDescent="0.2">
      <c r="A26" s="110" t="s">
        <v>113</v>
      </c>
      <c r="B26" s="106">
        <v>0</v>
      </c>
      <c r="C26" s="106">
        <v>0</v>
      </c>
      <c r="D26" s="106">
        <v>0</v>
      </c>
      <c r="E26" s="106">
        <v>12.097744</v>
      </c>
      <c r="F26" s="106">
        <v>12.097744</v>
      </c>
      <c r="G26" s="106">
        <v>12.097744</v>
      </c>
      <c r="H26" s="134"/>
      <c r="I26" s="134"/>
      <c r="J26" s="134"/>
      <c r="K26" s="134"/>
      <c r="L26" s="134"/>
      <c r="M26" s="134"/>
      <c r="N26" s="134"/>
      <c r="O26" s="134"/>
      <c r="P26" s="134"/>
      <c r="Q26" s="134"/>
    </row>
    <row r="27" spans="1:17" outlineLevel="3" x14ac:dyDescent="0.2">
      <c r="A27" s="110" t="s">
        <v>176</v>
      </c>
      <c r="B27" s="106">
        <v>0</v>
      </c>
      <c r="C27" s="106">
        <v>0</v>
      </c>
      <c r="D27" s="106">
        <v>0</v>
      </c>
      <c r="E27" s="106">
        <v>12.097744</v>
      </c>
      <c r="F27" s="106">
        <v>12.097744</v>
      </c>
      <c r="G27" s="106">
        <v>12.097744</v>
      </c>
      <c r="H27" s="134"/>
      <c r="I27" s="134"/>
      <c r="J27" s="134"/>
      <c r="K27" s="134"/>
      <c r="L27" s="134"/>
      <c r="M27" s="134"/>
      <c r="N27" s="134"/>
      <c r="O27" s="134"/>
      <c r="P27" s="134"/>
      <c r="Q27" s="134"/>
    </row>
    <row r="28" spans="1:17" outlineLevel="3" x14ac:dyDescent="0.2">
      <c r="A28" s="110" t="s">
        <v>6</v>
      </c>
      <c r="B28" s="106">
        <v>0</v>
      </c>
      <c r="C28" s="106">
        <v>0</v>
      </c>
      <c r="D28" s="106">
        <v>0</v>
      </c>
      <c r="E28" s="106">
        <v>12.097744</v>
      </c>
      <c r="F28" s="106">
        <v>12.097744</v>
      </c>
      <c r="G28" s="106">
        <v>12.097744</v>
      </c>
      <c r="H28" s="134"/>
      <c r="I28" s="134"/>
      <c r="J28" s="134"/>
      <c r="K28" s="134"/>
      <c r="L28" s="134"/>
      <c r="M28" s="134"/>
      <c r="N28" s="134"/>
      <c r="O28" s="134"/>
      <c r="P28" s="134"/>
      <c r="Q28" s="134"/>
    </row>
    <row r="29" spans="1:17" outlineLevel="3" x14ac:dyDescent="0.2">
      <c r="A29" s="110" t="s">
        <v>53</v>
      </c>
      <c r="B29" s="106">
        <v>0</v>
      </c>
      <c r="C29" s="106">
        <v>0</v>
      </c>
      <c r="D29" s="106">
        <v>0</v>
      </c>
      <c r="E29" s="106">
        <v>12.097744</v>
      </c>
      <c r="F29" s="106">
        <v>12.097744</v>
      </c>
      <c r="G29" s="106">
        <v>12.097744</v>
      </c>
      <c r="H29" s="134"/>
      <c r="I29" s="134"/>
      <c r="J29" s="134"/>
      <c r="K29" s="134"/>
      <c r="L29" s="134"/>
      <c r="M29" s="134"/>
      <c r="N29" s="134"/>
      <c r="O29" s="134"/>
      <c r="P29" s="134"/>
      <c r="Q29" s="134"/>
    </row>
    <row r="30" spans="1:17" outlineLevel="3" x14ac:dyDescent="0.2">
      <c r="A30" s="110" t="s">
        <v>101</v>
      </c>
      <c r="B30" s="106">
        <v>0</v>
      </c>
      <c r="C30" s="106">
        <v>0</v>
      </c>
      <c r="D30" s="106">
        <v>0</v>
      </c>
      <c r="E30" s="106">
        <v>12.097744</v>
      </c>
      <c r="F30" s="106">
        <v>12.097744</v>
      </c>
      <c r="G30" s="106">
        <v>12.097744</v>
      </c>
      <c r="H30" s="134"/>
      <c r="I30" s="134"/>
      <c r="J30" s="134"/>
      <c r="K30" s="134"/>
      <c r="L30" s="134"/>
      <c r="M30" s="134"/>
      <c r="N30" s="134"/>
      <c r="O30" s="134"/>
      <c r="P30" s="134"/>
      <c r="Q30" s="134"/>
    </row>
    <row r="31" spans="1:17" outlineLevel="3" x14ac:dyDescent="0.2">
      <c r="A31" s="110" t="s">
        <v>93</v>
      </c>
      <c r="B31" s="106">
        <v>0</v>
      </c>
      <c r="C31" s="106">
        <v>0</v>
      </c>
      <c r="D31" s="106">
        <v>0</v>
      </c>
      <c r="E31" s="106">
        <v>12.097744</v>
      </c>
      <c r="F31" s="106">
        <v>12.097744</v>
      </c>
      <c r="G31" s="106">
        <v>12.097744</v>
      </c>
      <c r="H31" s="134"/>
      <c r="I31" s="134"/>
      <c r="J31" s="134"/>
      <c r="K31" s="134"/>
      <c r="L31" s="134"/>
      <c r="M31" s="134"/>
      <c r="N31" s="134"/>
      <c r="O31" s="134"/>
      <c r="P31" s="134"/>
      <c r="Q31" s="134"/>
    </row>
    <row r="32" spans="1:17" outlineLevel="3" x14ac:dyDescent="0.2">
      <c r="A32" s="110" t="s">
        <v>149</v>
      </c>
      <c r="B32" s="106">
        <v>0</v>
      </c>
      <c r="C32" s="106">
        <v>0</v>
      </c>
      <c r="D32" s="106">
        <v>0</v>
      </c>
      <c r="E32" s="106">
        <v>12.097744</v>
      </c>
      <c r="F32" s="106">
        <v>12.097744</v>
      </c>
      <c r="G32" s="106">
        <v>12.097744</v>
      </c>
      <c r="H32" s="134"/>
      <c r="I32" s="134"/>
      <c r="J32" s="134"/>
      <c r="K32" s="134"/>
      <c r="L32" s="134"/>
      <c r="M32" s="134"/>
      <c r="N32" s="134"/>
      <c r="O32" s="134"/>
      <c r="P32" s="134"/>
      <c r="Q32" s="134"/>
    </row>
    <row r="33" spans="1:17" outlineLevel="3" x14ac:dyDescent="0.2">
      <c r="A33" s="110" t="s">
        <v>204</v>
      </c>
      <c r="B33" s="106">
        <v>0</v>
      </c>
      <c r="C33" s="106">
        <v>0</v>
      </c>
      <c r="D33" s="106">
        <v>0</v>
      </c>
      <c r="E33" s="106">
        <v>12.097744</v>
      </c>
      <c r="F33" s="106">
        <v>12.097744</v>
      </c>
      <c r="G33" s="106">
        <v>12.097744</v>
      </c>
      <c r="H33" s="134"/>
      <c r="I33" s="134"/>
      <c r="J33" s="134"/>
      <c r="K33" s="134"/>
      <c r="L33" s="134"/>
      <c r="M33" s="134"/>
      <c r="N33" s="134"/>
      <c r="O33" s="134"/>
      <c r="P33" s="134"/>
      <c r="Q33" s="134"/>
    </row>
    <row r="34" spans="1:17" outlineLevel="3" x14ac:dyDescent="0.2">
      <c r="A34" s="110" t="s">
        <v>31</v>
      </c>
      <c r="B34" s="106">
        <v>0</v>
      </c>
      <c r="C34" s="106">
        <v>0</v>
      </c>
      <c r="D34" s="106">
        <v>0</v>
      </c>
      <c r="E34" s="106">
        <v>12.097744</v>
      </c>
      <c r="F34" s="106">
        <v>12.097744</v>
      </c>
      <c r="G34" s="106">
        <v>12.097744</v>
      </c>
      <c r="H34" s="134"/>
      <c r="I34" s="134"/>
      <c r="J34" s="134"/>
      <c r="K34" s="134"/>
      <c r="L34" s="134"/>
      <c r="M34" s="134"/>
      <c r="N34" s="134"/>
      <c r="O34" s="134"/>
      <c r="P34" s="134"/>
      <c r="Q34" s="134"/>
    </row>
    <row r="35" spans="1:17" outlineLevel="3" x14ac:dyDescent="0.2">
      <c r="A35" s="110" t="s">
        <v>59</v>
      </c>
      <c r="B35" s="106">
        <v>0</v>
      </c>
      <c r="C35" s="106">
        <v>0</v>
      </c>
      <c r="D35" s="106">
        <v>0.01</v>
      </c>
      <c r="E35" s="106">
        <v>0.54500000000000004</v>
      </c>
      <c r="F35" s="106">
        <v>6.6407129999999999</v>
      </c>
      <c r="G35" s="106">
        <v>4.6378159999999999</v>
      </c>
      <c r="H35" s="134"/>
      <c r="I35" s="134"/>
      <c r="J35" s="134"/>
      <c r="K35" s="134"/>
      <c r="L35" s="134"/>
      <c r="M35" s="134"/>
      <c r="N35" s="134"/>
      <c r="O35" s="134"/>
      <c r="P35" s="134"/>
      <c r="Q35" s="134"/>
    </row>
    <row r="36" spans="1:17" outlineLevel="3" x14ac:dyDescent="0.2">
      <c r="A36" s="110" t="s">
        <v>46</v>
      </c>
      <c r="B36" s="106">
        <v>46.585054805570003</v>
      </c>
      <c r="C36" s="106">
        <v>43.377236129330001</v>
      </c>
      <c r="D36" s="106">
        <v>18.462385000000001</v>
      </c>
      <c r="E36" s="106">
        <v>45.0859284808</v>
      </c>
      <c r="F36" s="106">
        <v>62.88869382435</v>
      </c>
      <c r="G36" s="106">
        <v>74.021751444429995</v>
      </c>
      <c r="H36" s="134"/>
      <c r="I36" s="134"/>
      <c r="J36" s="134"/>
      <c r="K36" s="134"/>
      <c r="L36" s="134"/>
      <c r="M36" s="134"/>
      <c r="N36" s="134"/>
      <c r="O36" s="134"/>
      <c r="P36" s="134"/>
      <c r="Q36" s="134"/>
    </row>
    <row r="37" spans="1:17" outlineLevel="3" x14ac:dyDescent="0.2">
      <c r="A37" s="110" t="s">
        <v>45</v>
      </c>
      <c r="B37" s="106">
        <v>0</v>
      </c>
      <c r="C37" s="106">
        <v>0</v>
      </c>
      <c r="D37" s="106">
        <v>0</v>
      </c>
      <c r="E37" s="106">
        <v>12.097751000000001</v>
      </c>
      <c r="F37" s="106">
        <v>12.097751000000001</v>
      </c>
      <c r="G37" s="106">
        <v>12.097751000000001</v>
      </c>
      <c r="H37" s="134"/>
      <c r="I37" s="134"/>
      <c r="J37" s="134"/>
      <c r="K37" s="134"/>
      <c r="L37" s="134"/>
      <c r="M37" s="134"/>
      <c r="N37" s="134"/>
      <c r="O37" s="134"/>
      <c r="P37" s="134"/>
      <c r="Q37" s="134"/>
    </row>
    <row r="38" spans="1:17" outlineLevel="3" x14ac:dyDescent="0.2">
      <c r="A38" s="110" t="s">
        <v>94</v>
      </c>
      <c r="B38" s="106">
        <v>2.9221828599999999</v>
      </c>
      <c r="C38" s="106">
        <v>15.04510672</v>
      </c>
      <c r="D38" s="106">
        <v>15.58553728</v>
      </c>
      <c r="E38" s="106">
        <v>0.03</v>
      </c>
      <c r="F38" s="106">
        <v>0.03</v>
      </c>
      <c r="G38" s="106">
        <v>0.03</v>
      </c>
      <c r="H38" s="134"/>
      <c r="I38" s="134"/>
      <c r="J38" s="134"/>
      <c r="K38" s="134"/>
      <c r="L38" s="134"/>
      <c r="M38" s="134"/>
      <c r="N38" s="134"/>
      <c r="O38" s="134"/>
      <c r="P38" s="134"/>
      <c r="Q38" s="134"/>
    </row>
    <row r="39" spans="1:17" outlineLevel="3" x14ac:dyDescent="0.2">
      <c r="A39" s="110" t="s">
        <v>155</v>
      </c>
      <c r="B39" s="106">
        <v>131.37977278984999</v>
      </c>
      <c r="C39" s="106">
        <v>149.03381210463999</v>
      </c>
      <c r="D39" s="106">
        <v>151.56965139879</v>
      </c>
      <c r="E39" s="106">
        <v>51.174533400000001</v>
      </c>
      <c r="F39" s="106">
        <v>39.370320200000002</v>
      </c>
      <c r="G39" s="106">
        <v>31.031966100000002</v>
      </c>
      <c r="H39" s="134"/>
      <c r="I39" s="134"/>
      <c r="J39" s="134"/>
      <c r="K39" s="134"/>
      <c r="L39" s="134"/>
      <c r="M39" s="134"/>
      <c r="N39" s="134"/>
      <c r="O39" s="134"/>
      <c r="P39" s="134"/>
      <c r="Q39" s="134"/>
    </row>
    <row r="40" spans="1:17" outlineLevel="3" x14ac:dyDescent="0.2">
      <c r="A40" s="110" t="s">
        <v>160</v>
      </c>
      <c r="B40" s="106">
        <v>0.17</v>
      </c>
      <c r="C40" s="106">
        <v>0</v>
      </c>
      <c r="D40" s="106">
        <v>0.21580099999999999</v>
      </c>
      <c r="E40" s="106">
        <v>10.87562790416</v>
      </c>
      <c r="F40" s="106">
        <v>8.97352198956</v>
      </c>
      <c r="G40" s="106">
        <v>23.873417331430002</v>
      </c>
      <c r="H40" s="134"/>
      <c r="I40" s="134"/>
      <c r="J40" s="134"/>
      <c r="K40" s="134"/>
      <c r="L40" s="134"/>
      <c r="M40" s="134"/>
      <c r="N40" s="134"/>
      <c r="O40" s="134"/>
      <c r="P40" s="134"/>
      <c r="Q40" s="134"/>
    </row>
    <row r="41" spans="1:17" outlineLevel="3" x14ac:dyDescent="0.2">
      <c r="A41" s="110" t="s">
        <v>208</v>
      </c>
      <c r="B41" s="106">
        <v>27.1</v>
      </c>
      <c r="C41" s="106">
        <v>27.1</v>
      </c>
      <c r="D41" s="106">
        <v>24.1</v>
      </c>
      <c r="E41" s="106">
        <v>7.8000999999999996</v>
      </c>
      <c r="F41" s="106">
        <v>5.8000999999999996</v>
      </c>
      <c r="G41" s="106">
        <v>13.275709000000001</v>
      </c>
      <c r="H41" s="134"/>
      <c r="I41" s="134"/>
      <c r="J41" s="134"/>
      <c r="K41" s="134"/>
      <c r="L41" s="134"/>
      <c r="M41" s="134"/>
      <c r="N41" s="134"/>
      <c r="O41" s="134"/>
      <c r="P41" s="134"/>
      <c r="Q41" s="134"/>
    </row>
    <row r="42" spans="1:17" outlineLevel="3" x14ac:dyDescent="0.2">
      <c r="A42" s="110" t="s">
        <v>39</v>
      </c>
      <c r="B42" s="106">
        <v>54.624791000000002</v>
      </c>
      <c r="C42" s="106">
        <v>48.624791000000002</v>
      </c>
      <c r="D42" s="106">
        <v>44.739790999999997</v>
      </c>
      <c r="E42" s="106">
        <v>19.728459999999998</v>
      </c>
      <c r="F42" s="106">
        <v>17.873328999999998</v>
      </c>
      <c r="G42" s="106">
        <v>17.471209000000002</v>
      </c>
      <c r="H42" s="134"/>
      <c r="I42" s="134"/>
      <c r="J42" s="134"/>
      <c r="K42" s="134"/>
      <c r="L42" s="134"/>
      <c r="M42" s="134"/>
      <c r="N42" s="134"/>
      <c r="O42" s="134"/>
      <c r="P42" s="134"/>
      <c r="Q42" s="134"/>
    </row>
    <row r="43" spans="1:17" outlineLevel="3" x14ac:dyDescent="0.2">
      <c r="A43" s="110" t="s">
        <v>89</v>
      </c>
      <c r="B43" s="106">
        <v>31.301197999999999</v>
      </c>
      <c r="C43" s="106">
        <v>31.301197999999999</v>
      </c>
      <c r="D43" s="106">
        <v>27.416198000000001</v>
      </c>
      <c r="E43" s="106">
        <v>18.899999999999999</v>
      </c>
      <c r="F43" s="106">
        <v>17.5</v>
      </c>
      <c r="G43" s="106">
        <v>17.5</v>
      </c>
      <c r="H43" s="134"/>
      <c r="I43" s="134"/>
      <c r="J43" s="134"/>
      <c r="K43" s="134"/>
      <c r="L43" s="134"/>
      <c r="M43" s="134"/>
      <c r="N43" s="134"/>
      <c r="O43" s="134"/>
      <c r="P43" s="134"/>
      <c r="Q43" s="134"/>
    </row>
    <row r="44" spans="1:17" outlineLevel="3" x14ac:dyDescent="0.2">
      <c r="A44" s="110" t="s">
        <v>194</v>
      </c>
      <c r="B44" s="106">
        <v>0.84499999999999997</v>
      </c>
      <c r="C44" s="106">
        <v>0</v>
      </c>
      <c r="D44" s="106">
        <v>0.19656699999999999</v>
      </c>
      <c r="E44" s="106">
        <v>0</v>
      </c>
      <c r="F44" s="106">
        <v>24.18031366728</v>
      </c>
      <c r="G44" s="106">
        <v>19.269212284150001</v>
      </c>
      <c r="H44" s="134"/>
      <c r="I44" s="134"/>
      <c r="J44" s="134"/>
      <c r="K44" s="134"/>
      <c r="L44" s="134"/>
      <c r="M44" s="134"/>
      <c r="N44" s="134"/>
      <c r="O44" s="134"/>
      <c r="P44" s="134"/>
      <c r="Q44" s="134"/>
    </row>
    <row r="45" spans="1:17" outlineLevel="3" x14ac:dyDescent="0.2">
      <c r="A45" s="110" t="s">
        <v>144</v>
      </c>
      <c r="B45" s="106">
        <v>36.874398999999997</v>
      </c>
      <c r="C45" s="106">
        <v>36.874398999999997</v>
      </c>
      <c r="D45" s="106">
        <v>36.874398999999997</v>
      </c>
      <c r="E45" s="106">
        <v>19.399999999999999</v>
      </c>
      <c r="F45" s="106">
        <v>19.399999999999999</v>
      </c>
      <c r="G45" s="106">
        <v>18</v>
      </c>
      <c r="H45" s="134"/>
      <c r="I45" s="134"/>
      <c r="J45" s="134"/>
      <c r="K45" s="134"/>
      <c r="L45" s="134"/>
      <c r="M45" s="134"/>
      <c r="N45" s="134"/>
      <c r="O45" s="134"/>
      <c r="P45" s="134"/>
      <c r="Q45" s="134"/>
    </row>
    <row r="46" spans="1:17" outlineLevel="2" x14ac:dyDescent="0.2">
      <c r="A46" s="8" t="s">
        <v>116</v>
      </c>
      <c r="B46" s="247">
        <f t="shared" ref="B46:F46" si="4">SUM(B$47:B$47)</f>
        <v>2.7773029725799998</v>
      </c>
      <c r="C46" s="247">
        <f t="shared" si="4"/>
        <v>2.6450504500999998</v>
      </c>
      <c r="D46" s="247">
        <f t="shared" si="4"/>
        <v>2.5127979276199999</v>
      </c>
      <c r="E46" s="247">
        <f t="shared" si="4"/>
        <v>2.3805454051399999</v>
      </c>
      <c r="F46" s="247">
        <f t="shared" si="4"/>
        <v>2.2482928826599999</v>
      </c>
      <c r="G46" s="247">
        <v>2.2152297520399999</v>
      </c>
      <c r="H46" s="134"/>
      <c r="I46" s="134"/>
      <c r="J46" s="134"/>
      <c r="K46" s="134"/>
      <c r="L46" s="134"/>
      <c r="M46" s="134"/>
      <c r="N46" s="134"/>
      <c r="O46" s="134"/>
      <c r="P46" s="134"/>
      <c r="Q46" s="134"/>
    </row>
    <row r="47" spans="1:17" outlineLevel="3" x14ac:dyDescent="0.2">
      <c r="A47" s="110" t="s">
        <v>28</v>
      </c>
      <c r="B47" s="106">
        <v>2.7773029725799998</v>
      </c>
      <c r="C47" s="106">
        <v>2.6450504500999998</v>
      </c>
      <c r="D47" s="106">
        <v>2.5127979276199999</v>
      </c>
      <c r="E47" s="106">
        <v>2.3805454051399999</v>
      </c>
      <c r="F47" s="106">
        <v>2.2482928826599999</v>
      </c>
      <c r="G47" s="106">
        <v>2.2152297520399999</v>
      </c>
      <c r="H47" s="134"/>
      <c r="I47" s="134"/>
      <c r="J47" s="134"/>
      <c r="K47" s="134"/>
      <c r="L47" s="134"/>
      <c r="M47" s="134"/>
      <c r="N47" s="134"/>
      <c r="O47" s="134"/>
      <c r="P47" s="134"/>
      <c r="Q47" s="134"/>
    </row>
    <row r="48" spans="1:17" ht="15" outlineLevel="1" x14ac:dyDescent="0.25">
      <c r="A48" s="97" t="s">
        <v>65</v>
      </c>
      <c r="B48" s="39">
        <f t="shared" ref="B48:G48" si="5">B$49+B$56+B$63+B$67+B$81</f>
        <v>486.02682730819998</v>
      </c>
      <c r="C48" s="39">
        <f t="shared" si="5"/>
        <v>826.27044920852006</v>
      </c>
      <c r="D48" s="39">
        <f t="shared" si="5"/>
        <v>980.18772168643</v>
      </c>
      <c r="E48" s="39">
        <f t="shared" si="5"/>
        <v>1080.3104444485</v>
      </c>
      <c r="F48" s="39">
        <f t="shared" si="5"/>
        <v>1099.2009037610301</v>
      </c>
      <c r="G48" s="39">
        <f t="shared" si="5"/>
        <v>1049.8768945474799</v>
      </c>
      <c r="H48" s="134"/>
      <c r="I48" s="134"/>
      <c r="J48" s="134"/>
      <c r="K48" s="134"/>
      <c r="L48" s="134"/>
      <c r="M48" s="134"/>
      <c r="N48" s="134"/>
      <c r="O48" s="134"/>
      <c r="P48" s="134"/>
      <c r="Q48" s="134"/>
    </row>
    <row r="49" spans="1:17" outlineLevel="2" x14ac:dyDescent="0.2">
      <c r="A49" s="8" t="s">
        <v>178</v>
      </c>
      <c r="B49" s="247">
        <f t="shared" ref="B49:F49" si="6">SUM(B$50:B$55)</f>
        <v>169.08988427220001</v>
      </c>
      <c r="C49" s="247">
        <f t="shared" si="6"/>
        <v>337.44926214065003</v>
      </c>
      <c r="D49" s="247">
        <f t="shared" si="6"/>
        <v>371.84654266849998</v>
      </c>
      <c r="E49" s="247">
        <f t="shared" si="6"/>
        <v>407.46798554671994</v>
      </c>
      <c r="F49" s="247">
        <f t="shared" si="6"/>
        <v>370.82150240537999</v>
      </c>
      <c r="G49" s="247">
        <v>330.06582130268998</v>
      </c>
      <c r="H49" s="134"/>
      <c r="I49" s="134"/>
      <c r="J49" s="134"/>
      <c r="K49" s="134"/>
      <c r="L49" s="134"/>
      <c r="M49" s="134"/>
      <c r="N49" s="134"/>
      <c r="O49" s="134"/>
      <c r="P49" s="134"/>
      <c r="Q49" s="134"/>
    </row>
    <row r="50" spans="1:17" outlineLevel="3" x14ac:dyDescent="0.2">
      <c r="A50" s="110" t="s">
        <v>18</v>
      </c>
      <c r="B50" s="106">
        <v>26.156754880000001</v>
      </c>
      <c r="C50" s="106">
        <v>57.953115089999997</v>
      </c>
      <c r="D50" s="106">
        <v>62.813954840000001</v>
      </c>
      <c r="E50" s="106">
        <v>94.122141439999993</v>
      </c>
      <c r="F50" s="106">
        <v>104.97379678</v>
      </c>
      <c r="G50" s="106">
        <v>98.407104329999996</v>
      </c>
      <c r="H50" s="134"/>
      <c r="I50" s="134"/>
      <c r="J50" s="134"/>
      <c r="K50" s="134"/>
      <c r="L50" s="134"/>
      <c r="M50" s="134"/>
      <c r="N50" s="134"/>
      <c r="O50" s="134"/>
      <c r="P50" s="134"/>
      <c r="Q50" s="134"/>
    </row>
    <row r="51" spans="1:17" outlineLevel="3" x14ac:dyDescent="0.2">
      <c r="A51" s="110" t="s">
        <v>54</v>
      </c>
      <c r="B51" s="106">
        <v>9.3689811106899992</v>
      </c>
      <c r="C51" s="106">
        <v>13.990699070510001</v>
      </c>
      <c r="D51" s="106">
        <v>16.072308696730001</v>
      </c>
      <c r="E51" s="106">
        <v>18.00200891203</v>
      </c>
      <c r="F51" s="106">
        <v>15.99855313966</v>
      </c>
      <c r="G51" s="106">
        <v>13.955586566219999</v>
      </c>
      <c r="H51" s="134"/>
      <c r="I51" s="134"/>
      <c r="J51" s="134"/>
      <c r="K51" s="134"/>
      <c r="L51" s="134"/>
      <c r="M51" s="134"/>
      <c r="N51" s="134"/>
      <c r="O51" s="134"/>
      <c r="P51" s="134"/>
      <c r="Q51" s="134"/>
    </row>
    <row r="52" spans="1:17" outlineLevel="3" x14ac:dyDescent="0.2">
      <c r="A52" s="110" t="s">
        <v>96</v>
      </c>
      <c r="B52" s="106">
        <v>7.6529919443500001</v>
      </c>
      <c r="C52" s="106">
        <v>12.53014511808</v>
      </c>
      <c r="D52" s="106">
        <v>14.522377756999999</v>
      </c>
      <c r="E52" s="106">
        <v>19.35682668782</v>
      </c>
      <c r="F52" s="106">
        <v>18.849402313100001</v>
      </c>
      <c r="G52" s="106">
        <v>18.171531467089999</v>
      </c>
      <c r="H52" s="134"/>
      <c r="I52" s="134"/>
      <c r="J52" s="134"/>
      <c r="K52" s="134"/>
      <c r="L52" s="134"/>
      <c r="M52" s="134"/>
      <c r="N52" s="134"/>
      <c r="O52" s="134"/>
      <c r="P52" s="134"/>
      <c r="Q52" s="134"/>
    </row>
    <row r="53" spans="1:17" outlineLevel="3" x14ac:dyDescent="0.2">
      <c r="A53" s="110" t="s">
        <v>132</v>
      </c>
      <c r="B53" s="106">
        <v>68.318963250080003</v>
      </c>
      <c r="C53" s="106">
        <v>124.74709683247001</v>
      </c>
      <c r="D53" s="106">
        <v>137.4604736945</v>
      </c>
      <c r="E53" s="106">
        <v>137.87248958478</v>
      </c>
      <c r="F53" s="106">
        <v>135.05662434153999</v>
      </c>
      <c r="G53" s="106">
        <v>126.43421768499999</v>
      </c>
      <c r="H53" s="134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1:17" outlineLevel="3" x14ac:dyDescent="0.2">
      <c r="A54" s="110" t="s">
        <v>147</v>
      </c>
      <c r="B54" s="106">
        <v>57.585097236880003</v>
      </c>
      <c r="C54" s="106">
        <v>128.20769715962001</v>
      </c>
      <c r="D54" s="106">
        <v>140.90985268125999</v>
      </c>
      <c r="E54" s="106">
        <v>137.94721835202</v>
      </c>
      <c r="F54" s="106">
        <v>95.545237728559997</v>
      </c>
      <c r="G54" s="106">
        <v>72.613197528840004</v>
      </c>
      <c r="H54" s="134"/>
      <c r="I54" s="134"/>
      <c r="J54" s="134"/>
      <c r="K54" s="134"/>
      <c r="L54" s="134"/>
      <c r="M54" s="134"/>
      <c r="N54" s="134"/>
      <c r="O54" s="134"/>
      <c r="P54" s="134"/>
      <c r="Q54" s="134"/>
    </row>
    <row r="55" spans="1:17" outlineLevel="3" x14ac:dyDescent="0.2">
      <c r="A55" s="110" t="s">
        <v>142</v>
      </c>
      <c r="B55" s="106">
        <v>7.0958502E-3</v>
      </c>
      <c r="C55" s="106">
        <v>2.0508869969999999E-2</v>
      </c>
      <c r="D55" s="106">
        <v>6.7574999009999998E-2</v>
      </c>
      <c r="E55" s="106">
        <v>0.16730057006999999</v>
      </c>
      <c r="F55" s="106">
        <v>0.39788810252000001</v>
      </c>
      <c r="G55" s="106">
        <v>0.48418372554</v>
      </c>
      <c r="H55" s="134"/>
      <c r="I55" s="134"/>
      <c r="J55" s="134"/>
      <c r="K55" s="134"/>
      <c r="L55" s="134"/>
      <c r="M55" s="134"/>
      <c r="N55" s="134"/>
      <c r="O55" s="134"/>
      <c r="P55" s="134"/>
      <c r="Q55" s="134"/>
    </row>
    <row r="56" spans="1:17" outlineLevel="2" x14ac:dyDescent="0.2">
      <c r="A56" s="8" t="s">
        <v>44</v>
      </c>
      <c r="B56" s="247">
        <f t="shared" ref="B56:F56" si="7">SUM(B$57:B$62)</f>
        <v>16.372261708800004</v>
      </c>
      <c r="C56" s="247">
        <f t="shared" si="7"/>
        <v>32.70852715345</v>
      </c>
      <c r="D56" s="247">
        <f t="shared" si="7"/>
        <v>45.647504163770002</v>
      </c>
      <c r="E56" s="247">
        <f t="shared" si="7"/>
        <v>49.296237410669995</v>
      </c>
      <c r="F56" s="247">
        <f t="shared" si="7"/>
        <v>47.931220623000002</v>
      </c>
      <c r="G56" s="247">
        <v>46.192137599200002</v>
      </c>
      <c r="H56" s="134"/>
      <c r="I56" s="134"/>
      <c r="J56" s="134"/>
      <c r="K56" s="134"/>
      <c r="L56" s="134"/>
      <c r="M56" s="134"/>
      <c r="N56" s="134"/>
      <c r="O56" s="134"/>
      <c r="P56" s="134"/>
      <c r="Q56" s="134"/>
    </row>
    <row r="57" spans="1:17" outlineLevel="3" x14ac:dyDescent="0.2">
      <c r="A57" s="110" t="s">
        <v>27</v>
      </c>
      <c r="B57" s="106">
        <v>2.7121072000000002</v>
      </c>
      <c r="C57" s="106">
        <v>6.9140144000000001</v>
      </c>
      <c r="D57" s="106">
        <v>8.0323875999999998</v>
      </c>
      <c r="E57" s="106">
        <v>8.9030299999999993</v>
      </c>
      <c r="F57" s="106">
        <v>8.1307875999999997</v>
      </c>
      <c r="G57" s="106">
        <v>7.9561767999999997</v>
      </c>
      <c r="H57" s="134"/>
      <c r="I57" s="134"/>
      <c r="J57" s="134"/>
      <c r="K57" s="134"/>
      <c r="L57" s="134"/>
      <c r="M57" s="134"/>
      <c r="N57" s="134"/>
      <c r="O57" s="134"/>
      <c r="P57" s="134"/>
      <c r="Q57" s="134"/>
    </row>
    <row r="58" spans="1:17" outlineLevel="3" x14ac:dyDescent="0.2">
      <c r="A58" s="110" t="s">
        <v>51</v>
      </c>
      <c r="B58" s="106">
        <v>0.13463035600000001</v>
      </c>
      <c r="C58" s="106">
        <v>5.4281877029999999</v>
      </c>
      <c r="D58" s="106">
        <v>5.9832793529500004</v>
      </c>
      <c r="E58" s="106">
        <v>7.4875390536599999</v>
      </c>
      <c r="F58" s="106">
        <v>7.1863010601399999</v>
      </c>
      <c r="G58" s="106">
        <v>6.7333688754100001</v>
      </c>
      <c r="H58" s="134"/>
      <c r="I58" s="134"/>
      <c r="J58" s="134"/>
      <c r="K58" s="134"/>
      <c r="L58" s="134"/>
      <c r="M58" s="134"/>
      <c r="N58" s="134"/>
      <c r="O58" s="134"/>
      <c r="P58" s="134"/>
      <c r="Q58" s="134"/>
    </row>
    <row r="59" spans="1:17" outlineLevel="3" x14ac:dyDescent="0.2">
      <c r="A59" s="110" t="s">
        <v>122</v>
      </c>
      <c r="B59" s="106">
        <v>9.5534720563400004</v>
      </c>
      <c r="C59" s="106">
        <v>14.540944745859999</v>
      </c>
      <c r="D59" s="106">
        <v>16.473740657730001</v>
      </c>
      <c r="E59" s="106">
        <v>17.004691528479999</v>
      </c>
      <c r="F59" s="106">
        <v>16.775096997630001</v>
      </c>
      <c r="G59" s="106">
        <v>15.8530558697</v>
      </c>
      <c r="H59" s="134"/>
      <c r="I59" s="134"/>
      <c r="J59" s="134"/>
      <c r="K59" s="134"/>
      <c r="L59" s="134"/>
      <c r="M59" s="134"/>
      <c r="N59" s="134"/>
      <c r="O59" s="134"/>
      <c r="P59" s="134"/>
      <c r="Q59" s="134"/>
    </row>
    <row r="60" spans="1:17" outlineLevel="3" x14ac:dyDescent="0.2">
      <c r="A60" s="110" t="s">
        <v>136</v>
      </c>
      <c r="B60" s="106">
        <v>0.16473260006000001</v>
      </c>
      <c r="C60" s="106">
        <v>0.216533956</v>
      </c>
      <c r="D60" s="106">
        <v>0.20657140273999999</v>
      </c>
      <c r="E60" s="106">
        <v>0.17323603973999999</v>
      </c>
      <c r="F60" s="106">
        <v>0.13144382978999999</v>
      </c>
      <c r="G60" s="106">
        <v>0.12421903597</v>
      </c>
      <c r="H60" s="134"/>
      <c r="I60" s="134"/>
      <c r="J60" s="134"/>
      <c r="K60" s="134"/>
      <c r="L60" s="134"/>
      <c r="M60" s="134"/>
      <c r="N60" s="134"/>
      <c r="O60" s="134"/>
      <c r="P60" s="134"/>
      <c r="Q60" s="134"/>
    </row>
    <row r="61" spans="1:17" outlineLevel="3" x14ac:dyDescent="0.2">
      <c r="A61" s="110" t="s">
        <v>213</v>
      </c>
      <c r="B61" s="106">
        <v>0</v>
      </c>
      <c r="C61" s="106">
        <v>0</v>
      </c>
      <c r="D61" s="106">
        <v>0</v>
      </c>
      <c r="E61" s="106">
        <v>0</v>
      </c>
      <c r="F61" s="106">
        <v>0</v>
      </c>
      <c r="G61" s="106">
        <v>0.41879235722000002</v>
      </c>
      <c r="H61" s="134"/>
      <c r="I61" s="134"/>
      <c r="J61" s="134"/>
      <c r="K61" s="134"/>
      <c r="L61" s="134"/>
      <c r="M61" s="134"/>
      <c r="N61" s="134"/>
      <c r="O61" s="134"/>
      <c r="P61" s="134"/>
      <c r="Q61" s="134"/>
    </row>
    <row r="62" spans="1:17" outlineLevel="3" x14ac:dyDescent="0.2">
      <c r="A62" s="110" t="s">
        <v>25</v>
      </c>
      <c r="B62" s="106">
        <v>3.8073194963999999</v>
      </c>
      <c r="C62" s="106">
        <v>5.6088463485900002</v>
      </c>
      <c r="D62" s="106">
        <v>14.951525150349999</v>
      </c>
      <c r="E62" s="106">
        <v>15.727740788789999</v>
      </c>
      <c r="F62" s="106">
        <v>15.70759113544</v>
      </c>
      <c r="G62" s="106">
        <v>15.1065246609</v>
      </c>
      <c r="H62" s="134"/>
      <c r="I62" s="134"/>
      <c r="J62" s="134"/>
      <c r="K62" s="134"/>
      <c r="L62" s="134"/>
      <c r="M62" s="134"/>
      <c r="N62" s="134"/>
      <c r="O62" s="134"/>
      <c r="P62" s="134"/>
      <c r="Q62" s="134"/>
    </row>
    <row r="63" spans="1:17" outlineLevel="2" x14ac:dyDescent="0.2">
      <c r="A63" s="8" t="s">
        <v>216</v>
      </c>
      <c r="B63" s="247">
        <f t="shared" ref="B63:F63" si="8">SUM(B$64:B$66)</f>
        <v>9.8336319999999997E-4</v>
      </c>
      <c r="C63" s="247">
        <f t="shared" si="8"/>
        <v>1.34076761E-3</v>
      </c>
      <c r="D63" s="247">
        <f t="shared" si="8"/>
        <v>1.453225E-3</v>
      </c>
      <c r="E63" s="247">
        <f t="shared" si="8"/>
        <v>1.71259423E-3</v>
      </c>
      <c r="F63" s="247">
        <f t="shared" si="8"/>
        <v>11.079828836580001</v>
      </c>
      <c r="G63" s="247">
        <v>28.33887536132</v>
      </c>
      <c r="H63" s="134"/>
      <c r="I63" s="134"/>
      <c r="J63" s="134"/>
      <c r="K63" s="134"/>
      <c r="L63" s="134"/>
      <c r="M63" s="134"/>
      <c r="N63" s="134"/>
      <c r="O63" s="134"/>
      <c r="P63" s="134"/>
      <c r="Q63" s="134"/>
    </row>
    <row r="64" spans="1:17" outlineLevel="3" x14ac:dyDescent="0.2">
      <c r="A64" s="110" t="s">
        <v>190</v>
      </c>
      <c r="B64" s="106">
        <v>9.8336319999999997E-4</v>
      </c>
      <c r="C64" s="106">
        <v>1.34076761E-3</v>
      </c>
      <c r="D64" s="106">
        <v>1.453225E-3</v>
      </c>
      <c r="E64" s="106">
        <v>1.71259423E-3</v>
      </c>
      <c r="F64" s="106">
        <v>1.6215184999999999E-3</v>
      </c>
      <c r="G64" s="106">
        <v>1.52008354E-3</v>
      </c>
      <c r="H64" s="134"/>
      <c r="I64" s="134"/>
      <c r="J64" s="134"/>
      <c r="K64" s="134"/>
      <c r="L64" s="134"/>
      <c r="M64" s="134"/>
      <c r="N64" s="134"/>
      <c r="O64" s="134"/>
      <c r="P64" s="134"/>
      <c r="Q64" s="134"/>
    </row>
    <row r="65" spans="1:17" outlineLevel="3" x14ac:dyDescent="0.2">
      <c r="A65" s="110" t="s">
        <v>177</v>
      </c>
      <c r="B65" s="106">
        <v>0</v>
      </c>
      <c r="C65" s="106">
        <v>0</v>
      </c>
      <c r="D65" s="106">
        <v>0</v>
      </c>
      <c r="E65" s="106">
        <v>0</v>
      </c>
      <c r="F65" s="106">
        <v>0</v>
      </c>
      <c r="G65" s="106">
        <v>2.2197828882300001</v>
      </c>
      <c r="H65" s="134"/>
      <c r="I65" s="134"/>
      <c r="J65" s="134"/>
      <c r="K65" s="134"/>
      <c r="L65" s="134"/>
      <c r="M65" s="134"/>
      <c r="N65" s="134"/>
      <c r="O65" s="134"/>
      <c r="P65" s="134"/>
      <c r="Q65" s="134"/>
    </row>
    <row r="66" spans="1:17" outlineLevel="3" x14ac:dyDescent="0.2">
      <c r="A66" s="110" t="s">
        <v>210</v>
      </c>
      <c r="B66" s="106">
        <v>0</v>
      </c>
      <c r="C66" s="106">
        <v>0</v>
      </c>
      <c r="D66" s="106">
        <v>0</v>
      </c>
      <c r="E66" s="106">
        <v>0</v>
      </c>
      <c r="F66" s="106">
        <v>11.07820731808</v>
      </c>
      <c r="G66" s="106">
        <v>26.117572389549998</v>
      </c>
      <c r="H66" s="134"/>
      <c r="I66" s="134"/>
      <c r="J66" s="134"/>
      <c r="K66" s="134"/>
      <c r="L66" s="134"/>
      <c r="M66" s="134"/>
      <c r="N66" s="134"/>
      <c r="O66" s="134"/>
      <c r="P66" s="134"/>
      <c r="Q66" s="134"/>
    </row>
    <row r="67" spans="1:17" outlineLevel="2" x14ac:dyDescent="0.2">
      <c r="A67" s="8" t="s">
        <v>56</v>
      </c>
      <c r="B67" s="247">
        <f t="shared" ref="B67:F67" si="9">SUM(B$68:B$80)</f>
        <v>272.50934659999996</v>
      </c>
      <c r="C67" s="247">
        <f t="shared" si="9"/>
        <v>415.26993272281004</v>
      </c>
      <c r="D67" s="247">
        <f t="shared" si="9"/>
        <v>517.80448187716001</v>
      </c>
      <c r="E67" s="247">
        <f t="shared" si="9"/>
        <v>574.45951549287997</v>
      </c>
      <c r="F67" s="247">
        <f t="shared" si="9"/>
        <v>622.07978618407003</v>
      </c>
      <c r="G67" s="247">
        <v>600.60934251626998</v>
      </c>
      <c r="H67" s="134"/>
      <c r="I67" s="134"/>
      <c r="J67" s="134"/>
      <c r="K67" s="134"/>
      <c r="L67" s="134"/>
      <c r="M67" s="134"/>
      <c r="N67" s="134"/>
      <c r="O67" s="134"/>
      <c r="P67" s="134"/>
      <c r="Q67" s="134"/>
    </row>
    <row r="68" spans="1:17" outlineLevel="3" x14ac:dyDescent="0.2">
      <c r="A68" s="110" t="s">
        <v>35</v>
      </c>
      <c r="B68" s="106">
        <v>11.539744799999999</v>
      </c>
      <c r="C68" s="106">
        <v>0</v>
      </c>
      <c r="D68" s="106">
        <v>0</v>
      </c>
      <c r="E68" s="106">
        <v>0</v>
      </c>
      <c r="F68" s="106">
        <v>0</v>
      </c>
      <c r="G68" s="106">
        <v>0</v>
      </c>
      <c r="H68" s="134"/>
      <c r="I68" s="134"/>
      <c r="J68" s="134"/>
      <c r="K68" s="134"/>
      <c r="L68" s="134"/>
      <c r="M68" s="134"/>
      <c r="N68" s="134"/>
      <c r="O68" s="134"/>
      <c r="P68" s="134"/>
      <c r="Q68" s="134"/>
    </row>
    <row r="69" spans="1:17" outlineLevel="3" x14ac:dyDescent="0.2">
      <c r="A69" s="110" t="s">
        <v>69</v>
      </c>
      <c r="B69" s="106">
        <v>15.768556</v>
      </c>
      <c r="C69" s="106">
        <v>0</v>
      </c>
      <c r="D69" s="106">
        <v>0</v>
      </c>
      <c r="E69" s="106">
        <v>0</v>
      </c>
      <c r="F69" s="106">
        <v>0</v>
      </c>
      <c r="G69" s="106">
        <v>0</v>
      </c>
      <c r="H69" s="134"/>
      <c r="I69" s="134"/>
      <c r="J69" s="134"/>
      <c r="K69" s="134"/>
      <c r="L69" s="134"/>
      <c r="M69" s="134"/>
      <c r="N69" s="134"/>
      <c r="O69" s="134"/>
      <c r="P69" s="134"/>
      <c r="Q69" s="134"/>
    </row>
    <row r="70" spans="1:17" outlineLevel="3" x14ac:dyDescent="0.2">
      <c r="A70" s="110" t="s">
        <v>103</v>
      </c>
      <c r="B70" s="106">
        <v>11.0379892</v>
      </c>
      <c r="C70" s="106">
        <v>0</v>
      </c>
      <c r="D70" s="106">
        <v>0</v>
      </c>
      <c r="E70" s="106">
        <v>0</v>
      </c>
      <c r="F70" s="106">
        <v>0</v>
      </c>
      <c r="G70" s="106">
        <v>0</v>
      </c>
      <c r="H70" s="134"/>
      <c r="I70" s="134"/>
      <c r="J70" s="134"/>
      <c r="K70" s="134"/>
      <c r="L70" s="134"/>
      <c r="M70" s="134"/>
      <c r="N70" s="134"/>
      <c r="O70" s="134"/>
      <c r="P70" s="134"/>
      <c r="Q70" s="134"/>
    </row>
    <row r="71" spans="1:17" outlineLevel="3" x14ac:dyDescent="0.2">
      <c r="A71" s="110" t="s">
        <v>15</v>
      </c>
      <c r="B71" s="106">
        <v>31.537112</v>
      </c>
      <c r="C71" s="106">
        <v>0</v>
      </c>
      <c r="D71" s="106">
        <v>0</v>
      </c>
      <c r="E71" s="106">
        <v>0</v>
      </c>
      <c r="F71" s="106">
        <v>0</v>
      </c>
      <c r="G71" s="106">
        <v>0</v>
      </c>
      <c r="H71" s="134"/>
      <c r="I71" s="134"/>
      <c r="J71" s="134"/>
      <c r="K71" s="134"/>
      <c r="L71" s="134"/>
      <c r="M71" s="134"/>
      <c r="N71" s="134"/>
      <c r="O71" s="134"/>
      <c r="P71" s="134"/>
      <c r="Q71" s="134"/>
    </row>
    <row r="72" spans="1:17" outlineLevel="3" x14ac:dyDescent="0.2">
      <c r="A72" s="110" t="s">
        <v>55</v>
      </c>
      <c r="B72" s="106">
        <v>43.363529</v>
      </c>
      <c r="C72" s="106">
        <v>0</v>
      </c>
      <c r="D72" s="106">
        <v>0</v>
      </c>
      <c r="E72" s="106">
        <v>0</v>
      </c>
      <c r="F72" s="106">
        <v>0</v>
      </c>
      <c r="G72" s="106">
        <v>0</v>
      </c>
      <c r="H72" s="134"/>
      <c r="I72" s="134"/>
      <c r="J72" s="134"/>
      <c r="K72" s="134"/>
      <c r="L72" s="134"/>
      <c r="M72" s="134"/>
      <c r="N72" s="134"/>
      <c r="O72" s="134"/>
      <c r="P72" s="134"/>
      <c r="Q72" s="134"/>
    </row>
    <row r="73" spans="1:17" outlineLevel="3" x14ac:dyDescent="0.2">
      <c r="A73" s="110" t="s">
        <v>88</v>
      </c>
      <c r="B73" s="106">
        <v>76.477496599999995</v>
      </c>
      <c r="C73" s="106">
        <v>0</v>
      </c>
      <c r="D73" s="106">
        <v>0</v>
      </c>
      <c r="E73" s="106">
        <v>0</v>
      </c>
      <c r="F73" s="106">
        <v>0</v>
      </c>
      <c r="G73" s="106">
        <v>0</v>
      </c>
      <c r="H73" s="134"/>
      <c r="I73" s="134"/>
      <c r="J73" s="134"/>
      <c r="K73" s="134"/>
      <c r="L73" s="134"/>
      <c r="M73" s="134"/>
      <c r="N73" s="134"/>
      <c r="O73" s="134"/>
      <c r="P73" s="134"/>
      <c r="Q73" s="134"/>
    </row>
    <row r="74" spans="1:17" outlineLevel="3" x14ac:dyDescent="0.2">
      <c r="A74" s="110" t="s">
        <v>118</v>
      </c>
      <c r="B74" s="106">
        <v>67.016362999999998</v>
      </c>
      <c r="C74" s="106">
        <v>72.002001000000007</v>
      </c>
      <c r="D74" s="106">
        <v>81.572574000000003</v>
      </c>
      <c r="E74" s="106">
        <v>84.201668999999995</v>
      </c>
      <c r="F74" s="106">
        <v>83.064791999999997</v>
      </c>
      <c r="G74" s="106">
        <v>78.499145999999996</v>
      </c>
      <c r="H74" s="134"/>
      <c r="I74" s="134"/>
      <c r="J74" s="134"/>
      <c r="K74" s="134"/>
      <c r="L74" s="134"/>
      <c r="M74" s="134"/>
      <c r="N74" s="134"/>
      <c r="O74" s="134"/>
      <c r="P74" s="134"/>
      <c r="Q74" s="134"/>
    </row>
    <row r="75" spans="1:17" outlineLevel="3" x14ac:dyDescent="0.2">
      <c r="A75" s="110" t="s">
        <v>167</v>
      </c>
      <c r="B75" s="106">
        <v>15.768556</v>
      </c>
      <c r="C75" s="106">
        <v>24.000667</v>
      </c>
      <c r="D75" s="106">
        <v>27.190857999999999</v>
      </c>
      <c r="E75" s="106">
        <v>28.067222999999998</v>
      </c>
      <c r="F75" s="106">
        <v>27.688264</v>
      </c>
      <c r="G75" s="106">
        <v>0</v>
      </c>
      <c r="H75" s="134"/>
      <c r="I75" s="134"/>
      <c r="J75" s="134"/>
      <c r="K75" s="134"/>
      <c r="L75" s="134"/>
      <c r="M75" s="134"/>
      <c r="N75" s="134"/>
      <c r="O75" s="134"/>
      <c r="P75" s="134"/>
      <c r="Q75" s="134"/>
    </row>
    <row r="76" spans="1:17" outlineLevel="3" x14ac:dyDescent="0.2">
      <c r="A76" s="110" t="s">
        <v>202</v>
      </c>
      <c r="B76" s="106">
        <v>0</v>
      </c>
      <c r="C76" s="106">
        <v>319.26726472281001</v>
      </c>
      <c r="D76" s="106">
        <v>381.85019187716</v>
      </c>
      <c r="E76" s="106">
        <v>349.92173149287999</v>
      </c>
      <c r="F76" s="106">
        <v>345.19714618406999</v>
      </c>
      <c r="G76" s="106">
        <v>326.22342781626998</v>
      </c>
      <c r="H76" s="134"/>
      <c r="I76" s="134"/>
      <c r="J76" s="134"/>
      <c r="K76" s="134"/>
      <c r="L76" s="134"/>
      <c r="M76" s="134"/>
      <c r="N76" s="134"/>
      <c r="O76" s="134"/>
      <c r="P76" s="134"/>
      <c r="Q76" s="134"/>
    </row>
    <row r="77" spans="1:17" outlineLevel="3" x14ac:dyDescent="0.2">
      <c r="A77" s="110" t="s">
        <v>179</v>
      </c>
      <c r="B77" s="106">
        <v>0</v>
      </c>
      <c r="C77" s="106">
        <v>0</v>
      </c>
      <c r="D77" s="106">
        <v>27.190857999999999</v>
      </c>
      <c r="E77" s="106">
        <v>28.067222999999998</v>
      </c>
      <c r="F77" s="106">
        <v>27.688264</v>
      </c>
      <c r="G77" s="106">
        <v>26.166381999999999</v>
      </c>
      <c r="H77" s="134"/>
      <c r="I77" s="134"/>
      <c r="J77" s="134"/>
      <c r="K77" s="134"/>
      <c r="L77" s="134"/>
      <c r="M77" s="134"/>
      <c r="N77" s="134"/>
      <c r="O77" s="134"/>
      <c r="P77" s="134"/>
      <c r="Q77" s="134"/>
    </row>
    <row r="78" spans="1:17" outlineLevel="3" x14ac:dyDescent="0.2">
      <c r="A78" s="110" t="s">
        <v>217</v>
      </c>
      <c r="B78" s="106">
        <v>0</v>
      </c>
      <c r="C78" s="106">
        <v>0</v>
      </c>
      <c r="D78" s="106">
        <v>0</v>
      </c>
      <c r="E78" s="106">
        <v>84.201668999999995</v>
      </c>
      <c r="F78" s="106">
        <v>83.064791999999997</v>
      </c>
      <c r="G78" s="106">
        <v>78.499145999999996</v>
      </c>
      <c r="H78" s="134"/>
      <c r="I78" s="134"/>
      <c r="J78" s="134"/>
      <c r="K78" s="134"/>
      <c r="L78" s="134"/>
      <c r="M78" s="134"/>
      <c r="N78" s="134"/>
      <c r="O78" s="134"/>
      <c r="P78" s="134"/>
      <c r="Q78" s="134"/>
    </row>
    <row r="79" spans="1:17" outlineLevel="3" x14ac:dyDescent="0.2">
      <c r="A79" s="110" t="s">
        <v>23</v>
      </c>
      <c r="B79" s="106">
        <v>0</v>
      </c>
      <c r="C79" s="106">
        <v>0</v>
      </c>
      <c r="D79" s="106">
        <v>0</v>
      </c>
      <c r="E79" s="106">
        <v>0</v>
      </c>
      <c r="F79" s="106">
        <v>55.376528</v>
      </c>
      <c r="G79" s="106">
        <v>61.490997700000001</v>
      </c>
      <c r="H79" s="134"/>
      <c r="I79" s="134"/>
      <c r="J79" s="134"/>
      <c r="K79" s="134"/>
      <c r="L79" s="134"/>
      <c r="M79" s="134"/>
      <c r="N79" s="134"/>
      <c r="O79" s="134"/>
      <c r="P79" s="134"/>
      <c r="Q79" s="134"/>
    </row>
    <row r="80" spans="1:17" outlineLevel="3" x14ac:dyDescent="0.2">
      <c r="A80" s="110" t="s">
        <v>64</v>
      </c>
      <c r="B80" s="106">
        <v>0</v>
      </c>
      <c r="C80" s="106">
        <v>0</v>
      </c>
      <c r="D80" s="106">
        <v>0</v>
      </c>
      <c r="E80" s="106">
        <v>0</v>
      </c>
      <c r="F80" s="106">
        <v>0</v>
      </c>
      <c r="G80" s="106">
        <v>29.730243000000002</v>
      </c>
      <c r="H80" s="134"/>
      <c r="I80" s="134"/>
      <c r="J80" s="134"/>
      <c r="K80" s="134"/>
      <c r="L80" s="134"/>
      <c r="M80" s="134"/>
      <c r="N80" s="134"/>
      <c r="O80" s="134"/>
      <c r="P80" s="134"/>
      <c r="Q80" s="134"/>
    </row>
    <row r="81" spans="1:17" outlineLevel="2" x14ac:dyDescent="0.2">
      <c r="A81" s="8" t="s">
        <v>181</v>
      </c>
      <c r="B81" s="247">
        <f t="shared" ref="B81:F81" si="10">SUM(B$82:B$82)</f>
        <v>28.054351363999999</v>
      </c>
      <c r="C81" s="247">
        <f t="shared" si="10"/>
        <v>40.841386424</v>
      </c>
      <c r="D81" s="247">
        <f t="shared" si="10"/>
        <v>44.887739752000002</v>
      </c>
      <c r="E81" s="247">
        <f t="shared" si="10"/>
        <v>49.084993404000002</v>
      </c>
      <c r="F81" s="247">
        <f t="shared" si="10"/>
        <v>47.288565712</v>
      </c>
      <c r="G81" s="247">
        <v>44.670717768000003</v>
      </c>
      <c r="H81" s="134"/>
      <c r="I81" s="134"/>
      <c r="J81" s="134"/>
      <c r="K81" s="134"/>
      <c r="L81" s="134"/>
      <c r="M81" s="134"/>
      <c r="N81" s="134"/>
      <c r="O81" s="134"/>
      <c r="P81" s="134"/>
      <c r="Q81" s="134"/>
    </row>
    <row r="82" spans="1:17" outlineLevel="3" x14ac:dyDescent="0.2">
      <c r="A82" s="110" t="s">
        <v>147</v>
      </c>
      <c r="B82" s="106">
        <v>28.054351363999999</v>
      </c>
      <c r="C82" s="106">
        <v>40.841386424</v>
      </c>
      <c r="D82" s="106">
        <v>44.887739752000002</v>
      </c>
      <c r="E82" s="106">
        <v>49.084993404000002</v>
      </c>
      <c r="F82" s="106">
        <v>47.288565712</v>
      </c>
      <c r="G82" s="106">
        <v>44.670717768000003</v>
      </c>
      <c r="H82" s="134"/>
      <c r="I82" s="134"/>
      <c r="J82" s="134"/>
      <c r="K82" s="134"/>
      <c r="L82" s="134"/>
      <c r="M82" s="134"/>
      <c r="N82" s="134"/>
      <c r="O82" s="134"/>
      <c r="P82" s="134"/>
      <c r="Q82" s="134"/>
    </row>
    <row r="83" spans="1:17" ht="15" x14ac:dyDescent="0.25">
      <c r="A83" s="234" t="s">
        <v>14</v>
      </c>
      <c r="B83" s="124">
        <f t="shared" ref="B83:G83" si="11">B$84+B$101</f>
        <v>153.80274755798999</v>
      </c>
      <c r="C83" s="124">
        <f t="shared" si="11"/>
        <v>237.90855769916999</v>
      </c>
      <c r="D83" s="124">
        <f t="shared" si="11"/>
        <v>278.97554786113005</v>
      </c>
      <c r="E83" s="124">
        <f t="shared" si="11"/>
        <v>308.11357068199004</v>
      </c>
      <c r="F83" s="124">
        <f t="shared" si="11"/>
        <v>308.15656858736997</v>
      </c>
      <c r="G83" s="124">
        <f t="shared" si="11"/>
        <v>270.11248576643004</v>
      </c>
      <c r="H83" s="134"/>
      <c r="I83" s="134"/>
      <c r="J83" s="134"/>
      <c r="K83" s="134"/>
      <c r="L83" s="134"/>
      <c r="M83" s="134"/>
      <c r="N83" s="134"/>
      <c r="O83" s="134"/>
      <c r="P83" s="134"/>
      <c r="Q83" s="134"/>
    </row>
    <row r="84" spans="1:17" ht="15" outlineLevel="1" x14ac:dyDescent="0.25">
      <c r="A84" s="97" t="s">
        <v>50</v>
      </c>
      <c r="B84" s="39">
        <f t="shared" ref="B84:G84" si="12">B$85+B$95+B$99</f>
        <v>27.86328456259</v>
      </c>
      <c r="C84" s="39">
        <f t="shared" si="12"/>
        <v>21.459454905489999</v>
      </c>
      <c r="D84" s="39">
        <f t="shared" si="12"/>
        <v>19.084475248330001</v>
      </c>
      <c r="E84" s="39">
        <f t="shared" si="12"/>
        <v>13.41236810433</v>
      </c>
      <c r="F84" s="39">
        <f t="shared" si="12"/>
        <v>10.346448361189999</v>
      </c>
      <c r="G84" s="39">
        <f t="shared" si="12"/>
        <v>10.65568766628</v>
      </c>
      <c r="H84" s="134"/>
      <c r="I84" s="134"/>
      <c r="J84" s="134"/>
      <c r="K84" s="134"/>
      <c r="L84" s="134"/>
      <c r="M84" s="134"/>
      <c r="N84" s="134"/>
      <c r="O84" s="134"/>
      <c r="P84" s="134"/>
      <c r="Q84" s="134"/>
    </row>
    <row r="85" spans="1:17" outlineLevel="2" x14ac:dyDescent="0.2">
      <c r="A85" s="8" t="s">
        <v>195</v>
      </c>
      <c r="B85" s="247">
        <f t="shared" ref="B85:F85" si="13">SUM(B$86:B$94)</f>
        <v>21.567011600000001</v>
      </c>
      <c r="C85" s="247">
        <f t="shared" si="13"/>
        <v>16.400011599999999</v>
      </c>
      <c r="D85" s="247">
        <f t="shared" si="13"/>
        <v>15.9500116</v>
      </c>
      <c r="E85" s="247">
        <f t="shared" si="13"/>
        <v>8.9500115999999998</v>
      </c>
      <c r="F85" s="247">
        <f t="shared" si="13"/>
        <v>6.0000115999999997</v>
      </c>
      <c r="G85" s="247">
        <v>6.0000115999999997</v>
      </c>
      <c r="H85" s="134"/>
      <c r="I85" s="134"/>
      <c r="J85" s="134"/>
      <c r="K85" s="134"/>
      <c r="L85" s="134"/>
      <c r="M85" s="134"/>
      <c r="N85" s="134"/>
      <c r="O85" s="134"/>
      <c r="P85" s="134"/>
      <c r="Q85" s="134"/>
    </row>
    <row r="86" spans="1:17" outlineLevel="3" x14ac:dyDescent="0.2">
      <c r="A86" s="110" t="s">
        <v>112</v>
      </c>
      <c r="B86" s="106">
        <v>1.1600000000000001E-5</v>
      </c>
      <c r="C86" s="106">
        <v>1.1600000000000001E-5</v>
      </c>
      <c r="D86" s="106">
        <v>1.1600000000000001E-5</v>
      </c>
      <c r="E86" s="106">
        <v>1.1600000000000001E-5</v>
      </c>
      <c r="F86" s="106">
        <v>1.1600000000000001E-5</v>
      </c>
      <c r="G86" s="106">
        <v>1.1600000000000001E-5</v>
      </c>
      <c r="H86" s="134"/>
      <c r="I86" s="134"/>
      <c r="J86" s="134"/>
      <c r="K86" s="134"/>
      <c r="L86" s="134"/>
      <c r="M86" s="134"/>
      <c r="N86" s="134"/>
      <c r="O86" s="134"/>
      <c r="P86" s="134"/>
      <c r="Q86" s="134"/>
    </row>
    <row r="87" spans="1:17" outlineLevel="3" x14ac:dyDescent="0.2">
      <c r="A87" s="110" t="s">
        <v>77</v>
      </c>
      <c r="B87" s="106">
        <v>1</v>
      </c>
      <c r="C87" s="106">
        <v>1</v>
      </c>
      <c r="D87" s="106">
        <v>1</v>
      </c>
      <c r="E87" s="106">
        <v>1</v>
      </c>
      <c r="F87" s="106">
        <v>1</v>
      </c>
      <c r="G87" s="106">
        <v>1</v>
      </c>
      <c r="H87" s="134"/>
      <c r="I87" s="134"/>
      <c r="J87" s="134"/>
      <c r="K87" s="134"/>
      <c r="L87" s="134"/>
      <c r="M87" s="134"/>
      <c r="N87" s="134"/>
      <c r="O87" s="134"/>
      <c r="P87" s="134"/>
      <c r="Q87" s="134"/>
    </row>
    <row r="88" spans="1:17" outlineLevel="3" x14ac:dyDescent="0.2">
      <c r="A88" s="110" t="s">
        <v>105</v>
      </c>
      <c r="B88" s="106">
        <v>3</v>
      </c>
      <c r="C88" s="106">
        <v>3</v>
      </c>
      <c r="D88" s="106">
        <v>3</v>
      </c>
      <c r="E88" s="106">
        <v>2</v>
      </c>
      <c r="F88" s="106">
        <v>0</v>
      </c>
      <c r="G88" s="106">
        <v>0</v>
      </c>
      <c r="H88" s="134"/>
      <c r="I88" s="134"/>
      <c r="J88" s="134"/>
      <c r="K88" s="134"/>
      <c r="L88" s="134"/>
      <c r="M88" s="134"/>
      <c r="N88" s="134"/>
      <c r="O88" s="134"/>
      <c r="P88" s="134"/>
      <c r="Q88" s="134"/>
    </row>
    <row r="89" spans="1:17" outlineLevel="3" x14ac:dyDescent="0.2">
      <c r="A89" s="110" t="s">
        <v>1</v>
      </c>
      <c r="B89" s="106">
        <v>3.2</v>
      </c>
      <c r="C89" s="106">
        <v>3.2</v>
      </c>
      <c r="D89" s="106">
        <v>3</v>
      </c>
      <c r="E89" s="106">
        <v>3</v>
      </c>
      <c r="F89" s="106">
        <v>3</v>
      </c>
      <c r="G89" s="106">
        <v>3</v>
      </c>
      <c r="H89" s="134"/>
      <c r="I89" s="134"/>
      <c r="J89" s="134"/>
      <c r="K89" s="134"/>
      <c r="L89" s="134"/>
      <c r="M89" s="134"/>
      <c r="N89" s="134"/>
      <c r="O89" s="134"/>
      <c r="P89" s="134"/>
      <c r="Q89" s="134"/>
    </row>
    <row r="90" spans="1:17" outlineLevel="3" x14ac:dyDescent="0.2">
      <c r="A90" s="110" t="s">
        <v>154</v>
      </c>
      <c r="B90" s="106">
        <v>4.8</v>
      </c>
      <c r="C90" s="106">
        <v>4.8</v>
      </c>
      <c r="D90" s="106">
        <v>4.8</v>
      </c>
      <c r="E90" s="106">
        <v>0</v>
      </c>
      <c r="F90" s="106">
        <v>0</v>
      </c>
      <c r="G90" s="106">
        <v>0</v>
      </c>
      <c r="H90" s="134"/>
      <c r="I90" s="134"/>
      <c r="J90" s="134"/>
      <c r="K90" s="134"/>
      <c r="L90" s="134"/>
      <c r="M90" s="134"/>
      <c r="N90" s="134"/>
      <c r="O90" s="134"/>
      <c r="P90" s="134"/>
      <c r="Q90" s="134"/>
    </row>
    <row r="91" spans="1:17" outlineLevel="3" x14ac:dyDescent="0.2">
      <c r="A91" s="110" t="s">
        <v>102</v>
      </c>
      <c r="B91" s="106">
        <v>4.25</v>
      </c>
      <c r="C91" s="106">
        <v>0.25</v>
      </c>
      <c r="D91" s="106">
        <v>0</v>
      </c>
      <c r="E91" s="106">
        <v>0</v>
      </c>
      <c r="F91" s="106">
        <v>0</v>
      </c>
      <c r="G91" s="106">
        <v>0</v>
      </c>
      <c r="H91" s="134"/>
      <c r="I91" s="134"/>
      <c r="J91" s="134"/>
      <c r="K91" s="134"/>
      <c r="L91" s="134"/>
      <c r="M91" s="134"/>
      <c r="N91" s="134"/>
      <c r="O91" s="134"/>
      <c r="P91" s="134"/>
      <c r="Q91" s="134"/>
    </row>
    <row r="92" spans="1:17" outlineLevel="3" x14ac:dyDescent="0.2">
      <c r="A92" s="110" t="s">
        <v>0</v>
      </c>
      <c r="B92" s="106">
        <v>4.1500000000000004</v>
      </c>
      <c r="C92" s="106">
        <v>4.1500000000000004</v>
      </c>
      <c r="D92" s="106">
        <v>4.1500000000000004</v>
      </c>
      <c r="E92" s="106">
        <v>2.95</v>
      </c>
      <c r="F92" s="106">
        <v>2</v>
      </c>
      <c r="G92" s="106">
        <v>2</v>
      </c>
      <c r="H92" s="134"/>
      <c r="I92" s="134"/>
      <c r="J92" s="134"/>
      <c r="K92" s="134"/>
      <c r="L92" s="134"/>
      <c r="M92" s="134"/>
      <c r="N92" s="134"/>
      <c r="O92" s="134"/>
      <c r="P92" s="134"/>
      <c r="Q92" s="134"/>
    </row>
    <row r="93" spans="1:17" outlineLevel="3" x14ac:dyDescent="0.2">
      <c r="A93" s="110" t="s">
        <v>126</v>
      </c>
      <c r="B93" s="106">
        <v>0.44</v>
      </c>
      <c r="C93" s="106">
        <v>0</v>
      </c>
      <c r="D93" s="106">
        <v>0</v>
      </c>
      <c r="E93" s="106">
        <v>0</v>
      </c>
      <c r="F93" s="106">
        <v>0</v>
      </c>
      <c r="G93" s="106">
        <v>0</v>
      </c>
      <c r="H93" s="134"/>
      <c r="I93" s="134"/>
      <c r="J93" s="134"/>
      <c r="K93" s="134"/>
      <c r="L93" s="134"/>
      <c r="M93" s="134"/>
      <c r="N93" s="134"/>
      <c r="O93" s="134"/>
      <c r="P93" s="134"/>
      <c r="Q93" s="134"/>
    </row>
    <row r="94" spans="1:17" outlineLevel="3" x14ac:dyDescent="0.2">
      <c r="A94" s="110" t="s">
        <v>189</v>
      </c>
      <c r="B94" s="106">
        <v>0.72699999999999998</v>
      </c>
      <c r="C94" s="106">
        <v>0</v>
      </c>
      <c r="D94" s="106">
        <v>0</v>
      </c>
      <c r="E94" s="106">
        <v>0</v>
      </c>
      <c r="F94" s="106">
        <v>0</v>
      </c>
      <c r="G94" s="106">
        <v>0</v>
      </c>
      <c r="H94" s="134"/>
      <c r="I94" s="134"/>
      <c r="J94" s="134"/>
      <c r="K94" s="134"/>
      <c r="L94" s="134"/>
      <c r="M94" s="134"/>
      <c r="N94" s="134"/>
      <c r="O94" s="134"/>
      <c r="P94" s="134"/>
      <c r="Q94" s="134"/>
    </row>
    <row r="95" spans="1:17" outlineLevel="2" x14ac:dyDescent="0.2">
      <c r="A95" s="8" t="s">
        <v>116</v>
      </c>
      <c r="B95" s="247">
        <f t="shared" ref="B95:F95" si="14">SUM(B$96:B$98)</f>
        <v>6.2953183125900001</v>
      </c>
      <c r="C95" s="247">
        <f t="shared" si="14"/>
        <v>5.0584886554899997</v>
      </c>
      <c r="D95" s="247">
        <f t="shared" si="14"/>
        <v>3.13350899833</v>
      </c>
      <c r="E95" s="247">
        <f t="shared" si="14"/>
        <v>4.46140185433</v>
      </c>
      <c r="F95" s="247">
        <f t="shared" si="14"/>
        <v>4.3454821111899999</v>
      </c>
      <c r="G95" s="247">
        <v>4.6547214162800001</v>
      </c>
      <c r="H95" s="134"/>
      <c r="I95" s="134"/>
      <c r="J95" s="134"/>
      <c r="K95" s="134"/>
      <c r="L95" s="134"/>
      <c r="M95" s="134"/>
      <c r="N95" s="134"/>
      <c r="O95" s="134"/>
      <c r="P95" s="134"/>
      <c r="Q95" s="134"/>
    </row>
    <row r="96" spans="1:17" outlineLevel="3" x14ac:dyDescent="0.2">
      <c r="A96" s="110" t="s">
        <v>49</v>
      </c>
      <c r="B96" s="106">
        <v>2.1</v>
      </c>
      <c r="C96" s="106">
        <v>1.05</v>
      </c>
      <c r="D96" s="106">
        <v>0</v>
      </c>
      <c r="E96" s="106">
        <v>0.47428297732000002</v>
      </c>
      <c r="F96" s="106">
        <v>0.99321125234999996</v>
      </c>
      <c r="G96" s="106">
        <v>1.4061704448500001</v>
      </c>
      <c r="H96" s="134"/>
      <c r="I96" s="134"/>
      <c r="J96" s="134"/>
      <c r="K96" s="134"/>
      <c r="L96" s="134"/>
      <c r="M96" s="134"/>
      <c r="N96" s="134"/>
      <c r="O96" s="134"/>
      <c r="P96" s="134"/>
      <c r="Q96" s="134"/>
    </row>
    <row r="97" spans="1:17" outlineLevel="3" x14ac:dyDescent="0.2">
      <c r="A97" s="110" t="s">
        <v>123</v>
      </c>
      <c r="B97" s="106">
        <v>4.0098623181499997</v>
      </c>
      <c r="C97" s="106">
        <v>3.8598623181499998</v>
      </c>
      <c r="D97" s="106">
        <v>3.0217123181500001</v>
      </c>
      <c r="E97" s="106">
        <v>3.8976764469999998</v>
      </c>
      <c r="F97" s="106">
        <v>3.2781614978200002</v>
      </c>
      <c r="G97" s="106">
        <v>3.1821081409600001</v>
      </c>
      <c r="H97" s="134"/>
      <c r="I97" s="134"/>
      <c r="J97" s="134"/>
      <c r="K97" s="134"/>
      <c r="L97" s="134"/>
      <c r="M97" s="134"/>
      <c r="N97" s="134"/>
      <c r="O97" s="134"/>
      <c r="P97" s="134"/>
      <c r="Q97" s="134"/>
    </row>
    <row r="98" spans="1:17" outlineLevel="3" x14ac:dyDescent="0.2">
      <c r="A98" s="110" t="s">
        <v>95</v>
      </c>
      <c r="B98" s="106">
        <v>0.18545599443999999</v>
      </c>
      <c r="C98" s="106">
        <v>0.14862633734</v>
      </c>
      <c r="D98" s="106">
        <v>0.11179668018</v>
      </c>
      <c r="E98" s="106">
        <v>8.9442430010000004E-2</v>
      </c>
      <c r="F98" s="106">
        <v>7.410936102E-2</v>
      </c>
      <c r="G98" s="106">
        <v>6.6442830470000006E-2</v>
      </c>
      <c r="H98" s="134"/>
      <c r="I98" s="134"/>
      <c r="J98" s="134"/>
      <c r="K98" s="134"/>
      <c r="L98" s="134"/>
      <c r="M98" s="134"/>
      <c r="N98" s="134"/>
      <c r="O98" s="134"/>
      <c r="P98" s="134"/>
      <c r="Q98" s="134"/>
    </row>
    <row r="99" spans="1:17" outlineLevel="2" x14ac:dyDescent="0.2">
      <c r="A99" s="8" t="s">
        <v>137</v>
      </c>
      <c r="B99" s="247">
        <f t="shared" ref="B99:F99" si="15">SUM(B$100:B$100)</f>
        <v>9.5465000000000003E-4</v>
      </c>
      <c r="C99" s="247">
        <f t="shared" si="15"/>
        <v>9.5465000000000003E-4</v>
      </c>
      <c r="D99" s="247">
        <f t="shared" si="15"/>
        <v>9.5465000000000003E-4</v>
      </c>
      <c r="E99" s="247">
        <f t="shared" si="15"/>
        <v>9.5465000000000003E-4</v>
      </c>
      <c r="F99" s="247">
        <f t="shared" si="15"/>
        <v>9.5465000000000003E-4</v>
      </c>
      <c r="G99" s="247">
        <v>9.5465000000000003E-4</v>
      </c>
      <c r="H99" s="134"/>
      <c r="I99" s="134"/>
      <c r="J99" s="134"/>
      <c r="K99" s="134"/>
      <c r="L99" s="134"/>
      <c r="M99" s="134"/>
      <c r="N99" s="134"/>
      <c r="O99" s="134"/>
      <c r="P99" s="134"/>
      <c r="Q99" s="134"/>
    </row>
    <row r="100" spans="1:17" outlineLevel="3" x14ac:dyDescent="0.2">
      <c r="A100" s="110" t="s">
        <v>71</v>
      </c>
      <c r="B100" s="106">
        <v>9.5465000000000003E-4</v>
      </c>
      <c r="C100" s="106">
        <v>9.5465000000000003E-4</v>
      </c>
      <c r="D100" s="106">
        <v>9.5465000000000003E-4</v>
      </c>
      <c r="E100" s="106">
        <v>9.5465000000000003E-4</v>
      </c>
      <c r="F100" s="106">
        <v>9.5465000000000003E-4</v>
      </c>
      <c r="G100" s="106">
        <v>9.5465000000000003E-4</v>
      </c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</row>
    <row r="101" spans="1:17" ht="15" outlineLevel="1" x14ac:dyDescent="0.25">
      <c r="A101" s="97" t="s">
        <v>65</v>
      </c>
      <c r="B101" s="39">
        <f t="shared" ref="B101:G101" si="16">B$102+B$108+B$110+B$123+B$126</f>
        <v>125.93946299539999</v>
      </c>
      <c r="C101" s="39">
        <f t="shared" si="16"/>
        <v>216.44910279368</v>
      </c>
      <c r="D101" s="39">
        <f t="shared" si="16"/>
        <v>259.89107261280003</v>
      </c>
      <c r="E101" s="39">
        <f t="shared" si="16"/>
        <v>294.70120257766001</v>
      </c>
      <c r="F101" s="39">
        <f t="shared" si="16"/>
        <v>297.81012022618</v>
      </c>
      <c r="G101" s="39">
        <f t="shared" si="16"/>
        <v>259.45679810015002</v>
      </c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</row>
    <row r="102" spans="1:17" outlineLevel="2" x14ac:dyDescent="0.2">
      <c r="A102" s="8" t="s">
        <v>178</v>
      </c>
      <c r="B102" s="247">
        <f t="shared" ref="B102:F102" si="17">SUM(B$103:B$107)</f>
        <v>40.11055668046</v>
      </c>
      <c r="C102" s="247">
        <f t="shared" si="17"/>
        <v>140.83380311662</v>
      </c>
      <c r="D102" s="247">
        <f t="shared" si="17"/>
        <v>190.98274768511001</v>
      </c>
      <c r="E102" s="247">
        <f t="shared" si="17"/>
        <v>229.71372478395</v>
      </c>
      <c r="F102" s="247">
        <f t="shared" si="17"/>
        <v>236.99304515757001</v>
      </c>
      <c r="G102" s="247">
        <v>216.22703798361999</v>
      </c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</row>
    <row r="103" spans="1:17" outlineLevel="3" x14ac:dyDescent="0.2">
      <c r="A103" s="110" t="s">
        <v>66</v>
      </c>
      <c r="B103" s="106">
        <v>0.45145045025000002</v>
      </c>
      <c r="C103" s="106">
        <v>0.45663837269000002</v>
      </c>
      <c r="D103" s="106">
        <v>0.29585176270000002</v>
      </c>
      <c r="E103" s="106">
        <v>1.7725860336399999</v>
      </c>
      <c r="F103" s="106">
        <v>3.1714137999999998</v>
      </c>
      <c r="G103" s="106">
        <v>2.9730243000000001</v>
      </c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</row>
    <row r="104" spans="1:17" outlineLevel="3" x14ac:dyDescent="0.2">
      <c r="A104" s="110" t="s">
        <v>54</v>
      </c>
      <c r="B104" s="106">
        <v>1.3925072565700001</v>
      </c>
      <c r="C104" s="106">
        <v>3.0501432933200001</v>
      </c>
      <c r="D104" s="106">
        <v>10.562229221679999</v>
      </c>
      <c r="E104" s="106">
        <v>11.454118493439999</v>
      </c>
      <c r="F104" s="106">
        <v>5.7115437652300001</v>
      </c>
      <c r="G104" s="106">
        <v>6.9442177761100004</v>
      </c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</row>
    <row r="105" spans="1:17" outlineLevel="3" x14ac:dyDescent="0.2">
      <c r="A105" s="110" t="s">
        <v>96</v>
      </c>
      <c r="B105" s="106">
        <v>0</v>
      </c>
      <c r="C105" s="106">
        <v>0</v>
      </c>
      <c r="D105" s="106">
        <v>0.99479114000000002</v>
      </c>
      <c r="E105" s="106">
        <v>1.17233984</v>
      </c>
      <c r="F105" s="106">
        <v>1.553992762</v>
      </c>
      <c r="G105" s="106">
        <v>1.4567819070000001</v>
      </c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</row>
    <row r="106" spans="1:17" outlineLevel="3" x14ac:dyDescent="0.2">
      <c r="A106" s="110" t="s">
        <v>132</v>
      </c>
      <c r="B106" s="106">
        <v>5.8077372910499996</v>
      </c>
      <c r="C106" s="106">
        <v>9.4189829975699997</v>
      </c>
      <c r="D106" s="106">
        <v>12.373018988069999</v>
      </c>
      <c r="E106" s="106">
        <v>12.620988166689999</v>
      </c>
      <c r="F106" s="106">
        <v>12.655384744099999</v>
      </c>
      <c r="G106" s="106">
        <v>12.184943448789999</v>
      </c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</row>
    <row r="107" spans="1:17" outlineLevel="3" x14ac:dyDescent="0.2">
      <c r="A107" s="110" t="s">
        <v>147</v>
      </c>
      <c r="B107" s="106">
        <v>32.458861682589998</v>
      </c>
      <c r="C107" s="106">
        <v>127.90803845304001</v>
      </c>
      <c r="D107" s="106">
        <v>166.75685657266001</v>
      </c>
      <c r="E107" s="106">
        <v>202.69369225017999</v>
      </c>
      <c r="F107" s="106">
        <v>213.90071008624</v>
      </c>
      <c r="G107" s="106">
        <v>192.66807055172001</v>
      </c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</row>
    <row r="108" spans="1:17" outlineLevel="2" x14ac:dyDescent="0.2">
      <c r="A108" s="8" t="s">
        <v>44</v>
      </c>
      <c r="B108" s="247">
        <f t="shared" ref="B108:F108" si="18">SUM(B$109:B$109)</f>
        <v>3.8427124724100001</v>
      </c>
      <c r="C108" s="247">
        <f t="shared" si="18"/>
        <v>4.6790669948200003</v>
      </c>
      <c r="D108" s="247">
        <f t="shared" si="18"/>
        <v>3.9757597011099999</v>
      </c>
      <c r="E108" s="247">
        <f t="shared" si="18"/>
        <v>2.7359326455700002</v>
      </c>
      <c r="F108" s="247">
        <f t="shared" si="18"/>
        <v>1.3494962667799999</v>
      </c>
      <c r="G108" s="247">
        <v>0.63766068480000004</v>
      </c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</row>
    <row r="109" spans="1:17" outlineLevel="3" x14ac:dyDescent="0.2">
      <c r="A109" s="110" t="s">
        <v>27</v>
      </c>
      <c r="B109" s="106">
        <v>3.8427124724100001</v>
      </c>
      <c r="C109" s="106">
        <v>4.6790669948200003</v>
      </c>
      <c r="D109" s="106">
        <v>3.9757597011099999</v>
      </c>
      <c r="E109" s="106">
        <v>2.7359326455700002</v>
      </c>
      <c r="F109" s="106">
        <v>1.3494962667799999</v>
      </c>
      <c r="G109" s="106">
        <v>0.63766068480000004</v>
      </c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</row>
    <row r="110" spans="1:17" outlineLevel="2" x14ac:dyDescent="0.2">
      <c r="A110" s="8" t="s">
        <v>216</v>
      </c>
      <c r="B110" s="247">
        <f t="shared" ref="B110:F110" si="19">SUM(B$111:B$122)</f>
        <v>51.616024108979992</v>
      </c>
      <c r="C110" s="247">
        <f t="shared" si="19"/>
        <v>68.227550551150003</v>
      </c>
      <c r="D110" s="247">
        <f t="shared" si="19"/>
        <v>61.955520879730003</v>
      </c>
      <c r="E110" s="247">
        <f t="shared" si="19"/>
        <v>58.996130575340004</v>
      </c>
      <c r="F110" s="247">
        <f t="shared" si="19"/>
        <v>56.331306893259999</v>
      </c>
      <c r="G110" s="247">
        <v>39.629448415310002</v>
      </c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</row>
    <row r="111" spans="1:17" outlineLevel="3" x14ac:dyDescent="0.2">
      <c r="A111" s="110" t="s">
        <v>76</v>
      </c>
      <c r="B111" s="106">
        <v>0</v>
      </c>
      <c r="C111" s="106">
        <v>0</v>
      </c>
      <c r="D111" s="106">
        <v>0</v>
      </c>
      <c r="E111" s="106">
        <v>0</v>
      </c>
      <c r="F111" s="106">
        <v>2.21274739397</v>
      </c>
      <c r="G111" s="106">
        <v>3.0114807127300001</v>
      </c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</row>
    <row r="112" spans="1:17" outlineLevel="3" x14ac:dyDescent="0.2">
      <c r="A112" s="110" t="s">
        <v>174</v>
      </c>
      <c r="B112" s="106">
        <v>0</v>
      </c>
      <c r="C112" s="106">
        <v>0</v>
      </c>
      <c r="D112" s="106">
        <v>0</v>
      </c>
      <c r="E112" s="106">
        <v>10.58962562764</v>
      </c>
      <c r="F112" s="106">
        <v>12.53187946503</v>
      </c>
      <c r="G112" s="106">
        <v>0</v>
      </c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</row>
    <row r="113" spans="1:17" outlineLevel="3" x14ac:dyDescent="0.2">
      <c r="A113" s="110" t="s">
        <v>159</v>
      </c>
      <c r="B113" s="106">
        <v>1.4354757070399999</v>
      </c>
      <c r="C113" s="106">
        <v>0.97860044465999996</v>
      </c>
      <c r="D113" s="106">
        <v>0</v>
      </c>
      <c r="E113" s="106">
        <v>0</v>
      </c>
      <c r="F113" s="106">
        <v>0</v>
      </c>
      <c r="G113" s="106">
        <v>0</v>
      </c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</row>
    <row r="114" spans="1:17" outlineLevel="3" x14ac:dyDescent="0.2">
      <c r="A114" s="110" t="s">
        <v>107</v>
      </c>
      <c r="B114" s="106">
        <v>2.3842056671999998</v>
      </c>
      <c r="C114" s="106">
        <v>2.4192672335999998</v>
      </c>
      <c r="D114" s="106">
        <v>0</v>
      </c>
      <c r="E114" s="106">
        <v>0</v>
      </c>
      <c r="F114" s="106">
        <v>0</v>
      </c>
      <c r="G114" s="106">
        <v>0</v>
      </c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</row>
    <row r="115" spans="1:17" outlineLevel="3" x14ac:dyDescent="0.2">
      <c r="A115" s="110" t="s">
        <v>210</v>
      </c>
      <c r="B115" s="106">
        <v>0.22526511275</v>
      </c>
      <c r="C115" s="106">
        <v>0</v>
      </c>
      <c r="D115" s="106">
        <v>0.38812792235999999</v>
      </c>
      <c r="E115" s="106">
        <v>1.0414123130299999</v>
      </c>
      <c r="F115" s="106">
        <v>0.93949721320000001</v>
      </c>
      <c r="G115" s="106">
        <v>0.89366902779000001</v>
      </c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</row>
    <row r="116" spans="1:17" outlineLevel="3" x14ac:dyDescent="0.2">
      <c r="A116" s="110" t="s">
        <v>128</v>
      </c>
      <c r="B116" s="106">
        <v>0.98087830241999996</v>
      </c>
      <c r="C116" s="106">
        <v>1.1144829759399999</v>
      </c>
      <c r="D116" s="106">
        <v>0.96636853003000001</v>
      </c>
      <c r="E116" s="106">
        <v>0.85413330630999995</v>
      </c>
      <c r="F116" s="106">
        <v>0.53914034188000004</v>
      </c>
      <c r="G116" s="106">
        <v>0.37906059498</v>
      </c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</row>
    <row r="117" spans="1:17" outlineLevel="3" x14ac:dyDescent="0.2">
      <c r="A117" s="110" t="s">
        <v>119</v>
      </c>
      <c r="B117" s="106">
        <v>2.3169265369800001</v>
      </c>
      <c r="C117" s="106">
        <v>0</v>
      </c>
      <c r="D117" s="106">
        <v>0</v>
      </c>
      <c r="E117" s="106">
        <v>0</v>
      </c>
      <c r="F117" s="106">
        <v>0</v>
      </c>
      <c r="G117" s="106">
        <v>0</v>
      </c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</row>
    <row r="118" spans="1:17" outlineLevel="3" x14ac:dyDescent="0.2">
      <c r="A118" s="110" t="s">
        <v>111</v>
      </c>
      <c r="B118" s="106">
        <v>7.8842780000000001</v>
      </c>
      <c r="C118" s="106">
        <v>12.0003335</v>
      </c>
      <c r="D118" s="106">
        <v>13.595428999999999</v>
      </c>
      <c r="E118" s="106">
        <v>0</v>
      </c>
      <c r="F118" s="106">
        <v>0</v>
      </c>
      <c r="G118" s="106">
        <v>0</v>
      </c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</row>
    <row r="119" spans="1:17" outlineLevel="3" x14ac:dyDescent="0.2">
      <c r="A119" s="110" t="s">
        <v>151</v>
      </c>
      <c r="B119" s="106">
        <v>1.34032726</v>
      </c>
      <c r="C119" s="106">
        <v>1.7299680773599999</v>
      </c>
      <c r="D119" s="106">
        <v>1.6086111592800001</v>
      </c>
      <c r="E119" s="106">
        <v>1.29782839152</v>
      </c>
      <c r="F119" s="106">
        <v>0.92257295648000004</v>
      </c>
      <c r="G119" s="106">
        <v>0.70282902051999996</v>
      </c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</row>
    <row r="120" spans="1:17" outlineLevel="3" x14ac:dyDescent="0.2">
      <c r="A120" s="110" t="s">
        <v>121</v>
      </c>
      <c r="B120" s="106">
        <v>24.47475255725</v>
      </c>
      <c r="C120" s="106">
        <v>37.252008746640001</v>
      </c>
      <c r="D120" s="106">
        <v>41.849257070509999</v>
      </c>
      <c r="E120" s="106">
        <v>42.466577746150001</v>
      </c>
      <c r="F120" s="106">
        <v>37.379156399999999</v>
      </c>
      <c r="G120" s="106">
        <v>33.362137050000001</v>
      </c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</row>
    <row r="121" spans="1:17" outlineLevel="3" x14ac:dyDescent="0.2">
      <c r="A121" s="110" t="s">
        <v>104</v>
      </c>
      <c r="B121" s="106">
        <v>3.0861035161500001</v>
      </c>
      <c r="C121" s="106">
        <v>3.91435878353</v>
      </c>
      <c r="D121" s="106">
        <v>3.54772719755</v>
      </c>
      <c r="E121" s="106">
        <v>2.7465531906899998</v>
      </c>
      <c r="F121" s="106">
        <v>1.8063131227</v>
      </c>
      <c r="G121" s="106">
        <v>1.28027200929</v>
      </c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</row>
    <row r="122" spans="1:17" outlineLevel="3" x14ac:dyDescent="0.2">
      <c r="A122" s="110" t="s">
        <v>106</v>
      </c>
      <c r="B122" s="106">
        <v>7.4878114491899996</v>
      </c>
      <c r="C122" s="106">
        <v>8.8185307894200005</v>
      </c>
      <c r="D122" s="106">
        <v>0</v>
      </c>
      <c r="E122" s="106">
        <v>0</v>
      </c>
      <c r="F122" s="106">
        <v>0</v>
      </c>
      <c r="G122" s="106">
        <v>0</v>
      </c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</row>
    <row r="123" spans="1:17" outlineLevel="2" x14ac:dyDescent="0.2">
      <c r="A123" s="8" t="s">
        <v>56</v>
      </c>
      <c r="B123" s="247">
        <f t="shared" ref="B123:F123" si="20">SUM(B$124:B$125)</f>
        <v>28.509549247999999</v>
      </c>
      <c r="C123" s="247">
        <f t="shared" si="20"/>
        <v>0</v>
      </c>
      <c r="D123" s="247">
        <f t="shared" si="20"/>
        <v>0</v>
      </c>
      <c r="E123" s="247">
        <f t="shared" si="20"/>
        <v>0</v>
      </c>
      <c r="F123" s="247">
        <f t="shared" si="20"/>
        <v>0</v>
      </c>
      <c r="G123" s="247">
        <v>0</v>
      </c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</row>
    <row r="124" spans="1:17" outlineLevel="3" x14ac:dyDescent="0.2">
      <c r="A124" s="110" t="s">
        <v>37</v>
      </c>
      <c r="B124" s="106">
        <v>8.6727057999999992</v>
      </c>
      <c r="C124" s="106">
        <v>0</v>
      </c>
      <c r="D124" s="106">
        <v>0</v>
      </c>
      <c r="E124" s="106">
        <v>0</v>
      </c>
      <c r="F124" s="106">
        <v>0</v>
      </c>
      <c r="G124" s="106">
        <v>0</v>
      </c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</row>
    <row r="125" spans="1:17" outlineLevel="3" x14ac:dyDescent="0.2">
      <c r="A125" s="110" t="s">
        <v>140</v>
      </c>
      <c r="B125" s="106">
        <v>19.836843448</v>
      </c>
      <c r="C125" s="106">
        <v>0</v>
      </c>
      <c r="D125" s="106">
        <v>0</v>
      </c>
      <c r="E125" s="106">
        <v>0</v>
      </c>
      <c r="F125" s="106">
        <v>0</v>
      </c>
      <c r="G125" s="106">
        <v>0</v>
      </c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</row>
    <row r="126" spans="1:17" outlineLevel="2" x14ac:dyDescent="0.2">
      <c r="A126" s="8" t="s">
        <v>181</v>
      </c>
      <c r="B126" s="247">
        <f t="shared" ref="B126:F126" si="21">SUM(B$127:B$127)</f>
        <v>1.8606204855499999</v>
      </c>
      <c r="C126" s="247">
        <f t="shared" si="21"/>
        <v>2.7086821310899998</v>
      </c>
      <c r="D126" s="247">
        <f t="shared" si="21"/>
        <v>2.9770443468500001</v>
      </c>
      <c r="E126" s="247">
        <f t="shared" si="21"/>
        <v>3.2554145727999999</v>
      </c>
      <c r="F126" s="247">
        <f t="shared" si="21"/>
        <v>3.1362719085699999</v>
      </c>
      <c r="G126" s="247">
        <v>2.9626510164200002</v>
      </c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</row>
    <row r="127" spans="1:17" outlineLevel="3" x14ac:dyDescent="0.2">
      <c r="A127" s="110" t="s">
        <v>147</v>
      </c>
      <c r="B127" s="106">
        <v>1.8606204855499999</v>
      </c>
      <c r="C127" s="106">
        <v>2.7086821310899998</v>
      </c>
      <c r="D127" s="106">
        <v>2.9770443468500001</v>
      </c>
      <c r="E127" s="106">
        <v>3.2554145727999999</v>
      </c>
      <c r="F127" s="106">
        <v>3.1362719085699999</v>
      </c>
      <c r="G127" s="106">
        <v>2.9626510164200002</v>
      </c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</row>
    <row r="128" spans="1:17" x14ac:dyDescent="0.2">
      <c r="B128" s="150"/>
      <c r="C128" s="150"/>
      <c r="D128" s="150"/>
      <c r="E128" s="150"/>
      <c r="F128" s="150"/>
      <c r="G128" s="150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</row>
    <row r="129" spans="2:17" x14ac:dyDescent="0.2">
      <c r="B129" s="150"/>
      <c r="C129" s="150"/>
      <c r="D129" s="150"/>
      <c r="E129" s="150"/>
      <c r="F129" s="150"/>
      <c r="G129" s="150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</row>
    <row r="130" spans="2:17" x14ac:dyDescent="0.2">
      <c r="B130" s="150"/>
      <c r="C130" s="150"/>
      <c r="D130" s="150"/>
      <c r="E130" s="150"/>
      <c r="F130" s="150"/>
      <c r="G130" s="150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</row>
    <row r="131" spans="2:17" x14ac:dyDescent="0.2">
      <c r="B131" s="150"/>
      <c r="C131" s="150"/>
      <c r="D131" s="150"/>
      <c r="E131" s="150"/>
      <c r="F131" s="150"/>
      <c r="G131" s="150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</row>
    <row r="132" spans="2:17" x14ac:dyDescent="0.2">
      <c r="B132" s="150"/>
      <c r="C132" s="150"/>
      <c r="D132" s="150"/>
      <c r="E132" s="150"/>
      <c r="F132" s="150"/>
      <c r="G132" s="150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</row>
    <row r="133" spans="2:17" x14ac:dyDescent="0.2">
      <c r="B133" s="150"/>
      <c r="C133" s="150"/>
      <c r="D133" s="150"/>
      <c r="E133" s="150"/>
      <c r="F133" s="150"/>
      <c r="G133" s="150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</row>
    <row r="134" spans="2:17" x14ac:dyDescent="0.2">
      <c r="B134" s="150"/>
      <c r="C134" s="150"/>
      <c r="D134" s="150"/>
      <c r="E134" s="150"/>
      <c r="F134" s="150"/>
      <c r="G134" s="150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</row>
    <row r="135" spans="2:17" x14ac:dyDescent="0.2">
      <c r="B135" s="150"/>
      <c r="C135" s="150"/>
      <c r="D135" s="150"/>
      <c r="E135" s="150"/>
      <c r="F135" s="150"/>
      <c r="G135" s="150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</row>
    <row r="136" spans="2:17" x14ac:dyDescent="0.2">
      <c r="B136" s="150"/>
      <c r="C136" s="150"/>
      <c r="D136" s="150"/>
      <c r="E136" s="150"/>
      <c r="F136" s="150"/>
      <c r="G136" s="150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</row>
    <row r="137" spans="2:17" x14ac:dyDescent="0.2">
      <c r="B137" s="150"/>
      <c r="C137" s="150"/>
      <c r="D137" s="150"/>
      <c r="E137" s="150"/>
      <c r="F137" s="150"/>
      <c r="G137" s="150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</row>
    <row r="138" spans="2:17" x14ac:dyDescent="0.2">
      <c r="B138" s="150"/>
      <c r="C138" s="150"/>
      <c r="D138" s="150"/>
      <c r="E138" s="150"/>
      <c r="F138" s="150"/>
      <c r="G138" s="150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</row>
    <row r="139" spans="2:17" x14ac:dyDescent="0.2">
      <c r="B139" s="150"/>
      <c r="C139" s="150"/>
      <c r="D139" s="150"/>
      <c r="E139" s="150"/>
      <c r="F139" s="150"/>
      <c r="G139" s="150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</row>
    <row r="140" spans="2:17" x14ac:dyDescent="0.2">
      <c r="B140" s="150"/>
      <c r="C140" s="150"/>
      <c r="D140" s="150"/>
      <c r="E140" s="150"/>
      <c r="F140" s="150"/>
      <c r="G140" s="150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</row>
    <row r="141" spans="2:17" x14ac:dyDescent="0.2">
      <c r="B141" s="150"/>
      <c r="C141" s="150"/>
      <c r="D141" s="150"/>
      <c r="E141" s="150"/>
      <c r="F141" s="150"/>
      <c r="G141" s="150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</row>
    <row r="142" spans="2:17" x14ac:dyDescent="0.2">
      <c r="B142" s="150"/>
      <c r="C142" s="150"/>
      <c r="D142" s="150"/>
      <c r="E142" s="150"/>
      <c r="F142" s="150"/>
      <c r="G142" s="150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</row>
    <row r="143" spans="2:17" x14ac:dyDescent="0.2">
      <c r="B143" s="150"/>
      <c r="C143" s="150"/>
      <c r="D143" s="150"/>
      <c r="E143" s="150"/>
      <c r="F143" s="150"/>
      <c r="G143" s="150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</row>
    <row r="144" spans="2:17" x14ac:dyDescent="0.2">
      <c r="B144" s="150"/>
      <c r="C144" s="150"/>
      <c r="D144" s="150"/>
      <c r="E144" s="150"/>
      <c r="F144" s="150"/>
      <c r="G144" s="150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</row>
    <row r="145" spans="2:17" x14ac:dyDescent="0.2">
      <c r="B145" s="150"/>
      <c r="C145" s="150"/>
      <c r="D145" s="150"/>
      <c r="E145" s="150"/>
      <c r="F145" s="150"/>
      <c r="G145" s="150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</row>
    <row r="146" spans="2:17" x14ac:dyDescent="0.2">
      <c r="B146" s="150"/>
      <c r="C146" s="150"/>
      <c r="D146" s="150"/>
      <c r="E146" s="150"/>
      <c r="F146" s="150"/>
      <c r="G146" s="150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</row>
    <row r="147" spans="2:17" x14ac:dyDescent="0.2">
      <c r="B147" s="150"/>
      <c r="C147" s="150"/>
      <c r="D147" s="150"/>
      <c r="E147" s="150"/>
      <c r="F147" s="150"/>
      <c r="G147" s="150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</row>
    <row r="148" spans="2:17" x14ac:dyDescent="0.2">
      <c r="B148" s="150"/>
      <c r="C148" s="150"/>
      <c r="D148" s="150"/>
      <c r="E148" s="150"/>
      <c r="F148" s="150"/>
      <c r="G148" s="150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</row>
    <row r="149" spans="2:17" x14ac:dyDescent="0.2">
      <c r="B149" s="150"/>
      <c r="C149" s="150"/>
      <c r="D149" s="150"/>
      <c r="E149" s="150"/>
      <c r="F149" s="150"/>
      <c r="G149" s="150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</row>
    <row r="150" spans="2:17" x14ac:dyDescent="0.2">
      <c r="B150" s="150"/>
      <c r="C150" s="150"/>
      <c r="D150" s="150"/>
      <c r="E150" s="150"/>
      <c r="F150" s="150"/>
      <c r="G150" s="150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</row>
    <row r="151" spans="2:17" x14ac:dyDescent="0.2">
      <c r="B151" s="150"/>
      <c r="C151" s="150"/>
      <c r="D151" s="150"/>
      <c r="E151" s="150"/>
      <c r="F151" s="150"/>
      <c r="G151" s="150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</row>
    <row r="152" spans="2:17" x14ac:dyDescent="0.2">
      <c r="B152" s="150"/>
      <c r="C152" s="150"/>
      <c r="D152" s="150"/>
      <c r="E152" s="150"/>
      <c r="F152" s="150"/>
      <c r="G152" s="150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</row>
    <row r="153" spans="2:17" x14ac:dyDescent="0.2">
      <c r="B153" s="150"/>
      <c r="C153" s="150"/>
      <c r="D153" s="150"/>
      <c r="E153" s="150"/>
      <c r="F153" s="150"/>
      <c r="G153" s="150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</row>
    <row r="154" spans="2:17" x14ac:dyDescent="0.2">
      <c r="B154" s="150"/>
      <c r="C154" s="150"/>
      <c r="D154" s="150"/>
      <c r="E154" s="150"/>
      <c r="F154" s="150"/>
      <c r="G154" s="150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</row>
    <row r="155" spans="2:17" x14ac:dyDescent="0.2">
      <c r="B155" s="150"/>
      <c r="C155" s="150"/>
      <c r="D155" s="150"/>
      <c r="E155" s="150"/>
      <c r="F155" s="150"/>
      <c r="G155" s="150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</row>
    <row r="156" spans="2:17" x14ac:dyDescent="0.2">
      <c r="B156" s="150"/>
      <c r="C156" s="150"/>
      <c r="D156" s="150"/>
      <c r="E156" s="150"/>
      <c r="F156" s="150"/>
      <c r="G156" s="150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</row>
    <row r="157" spans="2:17" x14ac:dyDescent="0.2">
      <c r="B157" s="150"/>
      <c r="C157" s="150"/>
      <c r="D157" s="150"/>
      <c r="E157" s="150"/>
      <c r="F157" s="150"/>
      <c r="G157" s="150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</row>
    <row r="158" spans="2:17" x14ac:dyDescent="0.2">
      <c r="B158" s="150"/>
      <c r="C158" s="150"/>
      <c r="D158" s="150"/>
      <c r="E158" s="150"/>
      <c r="F158" s="150"/>
      <c r="G158" s="150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</row>
    <row r="159" spans="2:17" x14ac:dyDescent="0.2">
      <c r="B159" s="150"/>
      <c r="C159" s="150"/>
      <c r="D159" s="150"/>
      <c r="E159" s="150"/>
      <c r="F159" s="150"/>
      <c r="G159" s="150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</row>
    <row r="160" spans="2:17" x14ac:dyDescent="0.2">
      <c r="B160" s="150"/>
      <c r="C160" s="150"/>
      <c r="D160" s="150"/>
      <c r="E160" s="150"/>
      <c r="F160" s="150"/>
      <c r="G160" s="150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</row>
    <row r="161" spans="2:17" x14ac:dyDescent="0.2">
      <c r="B161" s="150"/>
      <c r="C161" s="150"/>
      <c r="D161" s="150"/>
      <c r="E161" s="150"/>
      <c r="F161" s="150"/>
      <c r="G161" s="150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</row>
    <row r="162" spans="2:17" x14ac:dyDescent="0.2">
      <c r="B162" s="150"/>
      <c r="C162" s="150"/>
      <c r="D162" s="150"/>
      <c r="E162" s="150"/>
      <c r="F162" s="150"/>
      <c r="G162" s="150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</row>
    <row r="163" spans="2:17" x14ac:dyDescent="0.2">
      <c r="B163" s="150"/>
      <c r="C163" s="150"/>
      <c r="D163" s="150"/>
      <c r="E163" s="150"/>
      <c r="F163" s="150"/>
      <c r="G163" s="150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</row>
    <row r="164" spans="2:17" x14ac:dyDescent="0.2">
      <c r="B164" s="150"/>
      <c r="C164" s="150"/>
      <c r="D164" s="150"/>
      <c r="E164" s="150"/>
      <c r="F164" s="150"/>
      <c r="G164" s="150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</row>
    <row r="165" spans="2:17" x14ac:dyDescent="0.2">
      <c r="B165" s="150"/>
      <c r="C165" s="150"/>
      <c r="D165" s="150"/>
      <c r="E165" s="150"/>
      <c r="F165" s="150"/>
      <c r="G165" s="150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</row>
    <row r="166" spans="2:17" x14ac:dyDescent="0.2">
      <c r="B166" s="150"/>
      <c r="C166" s="150"/>
      <c r="D166" s="150"/>
      <c r="E166" s="150"/>
      <c r="F166" s="150"/>
      <c r="G166" s="150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</row>
    <row r="167" spans="2:17" x14ac:dyDescent="0.2">
      <c r="B167" s="150"/>
      <c r="C167" s="150"/>
      <c r="D167" s="150"/>
      <c r="E167" s="150"/>
      <c r="F167" s="150"/>
      <c r="G167" s="150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</row>
    <row r="168" spans="2:17" x14ac:dyDescent="0.2">
      <c r="B168" s="150"/>
      <c r="C168" s="150"/>
      <c r="D168" s="150"/>
      <c r="E168" s="150"/>
      <c r="F168" s="150"/>
      <c r="G168" s="150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tabSelected="1" workbookViewId="0">
      <selection activeCell="A3" sqref="A3"/>
    </sheetView>
  </sheetViews>
  <sheetFormatPr defaultRowHeight="12.75" outlineLevelRow="3" x14ac:dyDescent="0.2"/>
  <cols>
    <col min="1" max="1" width="52" style="145" customWidth="1"/>
    <col min="2" max="7" width="15.140625" style="162" customWidth="1"/>
    <col min="8" max="16384" width="9.140625" style="145"/>
  </cols>
  <sheetData>
    <row r="2" spans="1:19" ht="18.75" x14ac:dyDescent="0.3">
      <c r="A2" s="5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"/>
      <c r="C2" s="3"/>
      <c r="D2" s="3"/>
      <c r="E2" s="3"/>
      <c r="F2" s="3"/>
      <c r="G2" s="3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3" spans="1:19" x14ac:dyDescent="0.2">
      <c r="A3" s="26"/>
    </row>
    <row r="4" spans="1:19" s="178" customFormat="1" x14ac:dyDescent="0.2">
      <c r="B4" s="199"/>
      <c r="C4" s="199"/>
      <c r="D4" s="199"/>
      <c r="E4" s="199"/>
      <c r="F4" s="199"/>
      <c r="G4" s="178" t="str">
        <f>VALUSD</f>
        <v>млрд. дол. США</v>
      </c>
    </row>
    <row r="5" spans="1:19" s="168" customFormat="1" x14ac:dyDescent="0.2">
      <c r="A5" s="105"/>
      <c r="B5" s="72">
        <v>42004</v>
      </c>
      <c r="C5" s="72">
        <v>42369</v>
      </c>
      <c r="D5" s="72">
        <v>42735</v>
      </c>
      <c r="E5" s="72">
        <v>43100</v>
      </c>
      <c r="F5" s="72">
        <v>43465</v>
      </c>
      <c r="G5" s="72">
        <v>43646</v>
      </c>
    </row>
    <row r="6" spans="1:19" s="52" customFormat="1" ht="31.5" x14ac:dyDescent="0.2">
      <c r="A6" s="115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237">
        <f t="shared" ref="B6:F6" si="0">B$7+B$83</f>
        <v>69.811921755840004</v>
      </c>
      <c r="C6" s="237">
        <f t="shared" si="0"/>
        <v>65.505684905229998</v>
      </c>
      <c r="D6" s="237">
        <f t="shared" si="0"/>
        <v>70.972707080139998</v>
      </c>
      <c r="E6" s="237">
        <f t="shared" si="0"/>
        <v>76.310485066490003</v>
      </c>
      <c r="F6" s="237">
        <f t="shared" si="0"/>
        <v>78.316490487460001</v>
      </c>
      <c r="G6" s="237">
        <v>80.347737992480006</v>
      </c>
    </row>
    <row r="7" spans="1:19" s="194" customFormat="1" ht="15" x14ac:dyDescent="0.2">
      <c r="A7" s="34" t="s">
        <v>70</v>
      </c>
      <c r="B7" s="250">
        <f t="shared" ref="B7:G7" si="1">B$8+B$48</f>
        <v>60.058159422860001</v>
      </c>
      <c r="C7" s="250">
        <f t="shared" si="1"/>
        <v>55.593103821629995</v>
      </c>
      <c r="D7" s="250">
        <f t="shared" si="1"/>
        <v>60.712804731310001</v>
      </c>
      <c r="E7" s="250">
        <f t="shared" si="1"/>
        <v>65.332784469550006</v>
      </c>
      <c r="F7" s="250">
        <f t="shared" si="1"/>
        <v>67.186989245060005</v>
      </c>
      <c r="G7" s="250">
        <f t="shared" si="1"/>
        <v>70.024855533360011</v>
      </c>
    </row>
    <row r="8" spans="1:19" s="83" customFormat="1" ht="15" outlineLevel="1" x14ac:dyDescent="0.2">
      <c r="A8" s="187" t="s">
        <v>50</v>
      </c>
      <c r="B8" s="207">
        <f t="shared" ref="B8:G8" si="2">B$9+B$46</f>
        <v>29.235627080109996</v>
      </c>
      <c r="C8" s="207">
        <f t="shared" si="2"/>
        <v>21.166125221089995</v>
      </c>
      <c r="D8" s="207">
        <f t="shared" si="2"/>
        <v>24.664375450929999</v>
      </c>
      <c r="E8" s="207">
        <f t="shared" si="2"/>
        <v>26.842676472450012</v>
      </c>
      <c r="F8" s="207">
        <f t="shared" si="2"/>
        <v>27.487826315950002</v>
      </c>
      <c r="G8" s="207">
        <f t="shared" si="2"/>
        <v>29.901735166640002</v>
      </c>
    </row>
    <row r="9" spans="1:19" s="82" customFormat="1" outlineLevel="2" x14ac:dyDescent="0.2">
      <c r="A9" s="60" t="s">
        <v>195</v>
      </c>
      <c r="B9" s="204">
        <f t="shared" ref="B9:F9" si="3">SUM(B$10:B$45)</f>
        <v>29.059497891579998</v>
      </c>
      <c r="C9" s="204">
        <f t="shared" si="3"/>
        <v>21.055917848519996</v>
      </c>
      <c r="D9" s="204">
        <f t="shared" si="3"/>
        <v>24.57196211378</v>
      </c>
      <c r="E9" s="204">
        <f t="shared" si="3"/>
        <v>26.757860621410014</v>
      </c>
      <c r="F9" s="204">
        <f t="shared" si="3"/>
        <v>27.406626104820003</v>
      </c>
      <c r="G9" s="204">
        <v>29.817075783770001</v>
      </c>
    </row>
    <row r="10" spans="1:19" s="166" customFormat="1" outlineLevel="3" x14ac:dyDescent="0.2">
      <c r="A10" s="245" t="s">
        <v>2</v>
      </c>
      <c r="B10" s="159">
        <v>5.6077423999999999E-3</v>
      </c>
      <c r="C10" s="159">
        <v>4.10980245E-3</v>
      </c>
      <c r="D10" s="159">
        <v>0</v>
      </c>
      <c r="E10" s="159">
        <v>0</v>
      </c>
      <c r="F10" s="159">
        <v>0</v>
      </c>
      <c r="G10" s="159">
        <v>0</v>
      </c>
    </row>
    <row r="11" spans="1:19" outlineLevel="3" x14ac:dyDescent="0.2">
      <c r="A11" s="110" t="s">
        <v>52</v>
      </c>
      <c r="B11" s="106">
        <v>0</v>
      </c>
      <c r="C11" s="106">
        <v>0</v>
      </c>
      <c r="D11" s="106">
        <v>0</v>
      </c>
      <c r="E11" s="106">
        <v>0</v>
      </c>
      <c r="F11" s="106">
        <v>0.423707</v>
      </c>
      <c r="G11" s="106">
        <v>0</v>
      </c>
      <c r="H11" s="134"/>
      <c r="I11" s="134"/>
      <c r="J11" s="134"/>
      <c r="K11" s="134"/>
      <c r="L11" s="134"/>
      <c r="M11" s="134"/>
      <c r="N11" s="134"/>
      <c r="O11" s="134"/>
      <c r="P11" s="134"/>
      <c r="Q11" s="134"/>
    </row>
    <row r="12" spans="1:19" outlineLevel="3" x14ac:dyDescent="0.2">
      <c r="A12" s="110" t="s">
        <v>143</v>
      </c>
      <c r="B12" s="106">
        <v>3.1870048849599999</v>
      </c>
      <c r="C12" s="106">
        <v>2.5231991677200001</v>
      </c>
      <c r="D12" s="106">
        <v>2.7521376118899998</v>
      </c>
      <c r="E12" s="106">
        <v>2.2321566689900001</v>
      </c>
      <c r="F12" s="106">
        <v>2.2627073694200002</v>
      </c>
      <c r="G12" s="106">
        <v>2.5881268185900002</v>
      </c>
      <c r="H12" s="134"/>
      <c r="I12" s="134"/>
      <c r="J12" s="134"/>
      <c r="K12" s="134"/>
      <c r="L12" s="134"/>
      <c r="M12" s="134"/>
      <c r="N12" s="134"/>
      <c r="O12" s="134"/>
      <c r="P12" s="134"/>
      <c r="Q12" s="134"/>
    </row>
    <row r="13" spans="1:19" outlineLevel="3" x14ac:dyDescent="0.2">
      <c r="A13" s="110" t="s">
        <v>203</v>
      </c>
      <c r="B13" s="106">
        <v>0.24415558406999999</v>
      </c>
      <c r="C13" s="106">
        <v>0.72427074632999999</v>
      </c>
      <c r="D13" s="106">
        <v>0.63929505277999998</v>
      </c>
      <c r="E13" s="106">
        <v>0.67812195027</v>
      </c>
      <c r="F13" s="106">
        <v>0.68740315390999995</v>
      </c>
      <c r="G13" s="106">
        <v>0.72738370940999997</v>
      </c>
      <c r="H13" s="134"/>
      <c r="I13" s="134"/>
      <c r="J13" s="134"/>
      <c r="K13" s="134"/>
      <c r="L13" s="134"/>
      <c r="M13" s="134"/>
      <c r="N13" s="134"/>
      <c r="O13" s="134"/>
      <c r="P13" s="134"/>
      <c r="Q13" s="134"/>
    </row>
    <row r="14" spans="1:19" outlineLevel="3" x14ac:dyDescent="0.2">
      <c r="A14" s="110" t="s">
        <v>30</v>
      </c>
      <c r="B14" s="106">
        <v>0.46534948921000002</v>
      </c>
      <c r="C14" s="106">
        <v>0.34514499999999998</v>
      </c>
      <c r="D14" s="106">
        <v>0.12789482406</v>
      </c>
      <c r="E14" s="106">
        <v>0.24593776166</v>
      </c>
      <c r="F14" s="106">
        <v>0.69196167220000004</v>
      </c>
      <c r="G14" s="106">
        <v>0.97539866548999998</v>
      </c>
      <c r="H14" s="134"/>
      <c r="I14" s="134"/>
      <c r="J14" s="134"/>
      <c r="K14" s="134"/>
      <c r="L14" s="134"/>
      <c r="M14" s="134"/>
      <c r="N14" s="134"/>
      <c r="O14" s="134"/>
      <c r="P14" s="134"/>
      <c r="Q14" s="134"/>
    </row>
    <row r="15" spans="1:19" outlineLevel="3" x14ac:dyDescent="0.2">
      <c r="A15" s="110" t="s">
        <v>34</v>
      </c>
      <c r="B15" s="106">
        <v>9.5126021690000007E-2</v>
      </c>
      <c r="C15" s="106">
        <v>0.52081885891000002</v>
      </c>
      <c r="D15" s="106">
        <v>1.04814640274</v>
      </c>
      <c r="E15" s="106">
        <v>1.30044928209</v>
      </c>
      <c r="F15" s="106">
        <v>1.3182480490299999</v>
      </c>
      <c r="G15" s="106">
        <v>1.3949196339400001</v>
      </c>
      <c r="H15" s="134"/>
      <c r="I15" s="134"/>
      <c r="J15" s="134"/>
      <c r="K15" s="134"/>
      <c r="L15" s="134"/>
      <c r="M15" s="134"/>
      <c r="N15" s="134"/>
      <c r="O15" s="134"/>
      <c r="P15" s="134"/>
      <c r="Q15" s="134"/>
    </row>
    <row r="16" spans="1:19" outlineLevel="3" x14ac:dyDescent="0.2">
      <c r="A16" s="110" t="s">
        <v>85</v>
      </c>
      <c r="B16" s="106">
        <v>0.1660031521</v>
      </c>
      <c r="C16" s="106">
        <v>0.54655272705000002</v>
      </c>
      <c r="D16" s="106">
        <v>1.36507755659</v>
      </c>
      <c r="E16" s="106">
        <v>1.02254508758</v>
      </c>
      <c r="F16" s="106">
        <v>1.0365402828900001</v>
      </c>
      <c r="G16" s="106">
        <v>1.09682725723</v>
      </c>
      <c r="H16" s="134"/>
      <c r="I16" s="134"/>
      <c r="J16" s="134"/>
      <c r="K16" s="134"/>
      <c r="L16" s="134"/>
      <c r="M16" s="134"/>
      <c r="N16" s="134"/>
      <c r="O16" s="134"/>
      <c r="P16" s="134"/>
      <c r="Q16" s="134"/>
    </row>
    <row r="17" spans="1:17" outlineLevel="3" x14ac:dyDescent="0.2">
      <c r="A17" s="110" t="s">
        <v>134</v>
      </c>
      <c r="B17" s="106">
        <v>0.20610638032</v>
      </c>
      <c r="C17" s="106">
        <v>0.13541290332</v>
      </c>
      <c r="D17" s="106">
        <v>1.8848246715800001</v>
      </c>
      <c r="E17" s="106">
        <v>1.67098825562</v>
      </c>
      <c r="F17" s="106">
        <v>1.69385845206</v>
      </c>
      <c r="G17" s="106">
        <v>1.7923761871699999</v>
      </c>
      <c r="H17" s="134"/>
      <c r="I17" s="134"/>
      <c r="J17" s="134"/>
      <c r="K17" s="134"/>
      <c r="L17" s="134"/>
      <c r="M17" s="134"/>
      <c r="N17" s="134"/>
      <c r="O17" s="134"/>
      <c r="P17" s="134"/>
      <c r="Q17" s="134"/>
    </row>
    <row r="18" spans="1:17" outlineLevel="3" x14ac:dyDescent="0.2">
      <c r="A18" s="110" t="s">
        <v>196</v>
      </c>
      <c r="B18" s="106">
        <v>1.0050913983500001</v>
      </c>
      <c r="C18" s="106">
        <v>0.66034998110999998</v>
      </c>
      <c r="D18" s="106">
        <v>1.57368472887</v>
      </c>
      <c r="E18" s="106">
        <v>3.3291023126899999</v>
      </c>
      <c r="F18" s="106">
        <v>3.3746665013200001</v>
      </c>
      <c r="G18" s="106">
        <v>3.5709429373999999</v>
      </c>
      <c r="H18" s="134"/>
      <c r="I18" s="134"/>
      <c r="J18" s="134"/>
      <c r="K18" s="134"/>
      <c r="L18" s="134"/>
      <c r="M18" s="134"/>
      <c r="N18" s="134"/>
      <c r="O18" s="134"/>
      <c r="P18" s="134"/>
      <c r="Q18" s="134"/>
    </row>
    <row r="19" spans="1:17" outlineLevel="3" x14ac:dyDescent="0.2">
      <c r="A19" s="110" t="s">
        <v>26</v>
      </c>
      <c r="B19" s="106">
        <v>0</v>
      </c>
      <c r="C19" s="106">
        <v>0</v>
      </c>
      <c r="D19" s="106">
        <v>0</v>
      </c>
      <c r="E19" s="106">
        <v>0.43102746574</v>
      </c>
      <c r="F19" s="106">
        <v>0.43692677880000003</v>
      </c>
      <c r="G19" s="106">
        <v>0.46233919538000001</v>
      </c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outlineLevel="3" x14ac:dyDescent="0.2">
      <c r="A20" s="110" t="s">
        <v>80</v>
      </c>
      <c r="B20" s="106">
        <v>0</v>
      </c>
      <c r="C20" s="106">
        <v>0</v>
      </c>
      <c r="D20" s="106">
        <v>0</v>
      </c>
      <c r="E20" s="106">
        <v>0.43102746574</v>
      </c>
      <c r="F20" s="106">
        <v>0.43692677880000003</v>
      </c>
      <c r="G20" s="106">
        <v>0.46233919538000001</v>
      </c>
      <c r="H20" s="134"/>
      <c r="I20" s="134"/>
      <c r="J20" s="134"/>
      <c r="K20" s="134"/>
      <c r="L20" s="134"/>
      <c r="M20" s="134"/>
      <c r="N20" s="134"/>
      <c r="O20" s="134"/>
      <c r="P20" s="134"/>
      <c r="Q20" s="134"/>
    </row>
    <row r="21" spans="1:17" outlineLevel="3" x14ac:dyDescent="0.2">
      <c r="A21" s="110" t="s">
        <v>171</v>
      </c>
      <c r="B21" s="106">
        <v>4.8788000630000002E-2</v>
      </c>
      <c r="C21" s="106">
        <v>4.3704000389999997E-2</v>
      </c>
      <c r="D21" s="106">
        <v>1.076022</v>
      </c>
      <c r="E21" s="106">
        <v>1.07894224034</v>
      </c>
      <c r="F21" s="106">
        <v>1.3515315323999999</v>
      </c>
      <c r="G21" s="106">
        <v>1.0496412908699999</v>
      </c>
      <c r="H21" s="134"/>
      <c r="I21" s="134"/>
      <c r="J21" s="134"/>
      <c r="K21" s="134"/>
      <c r="L21" s="134"/>
      <c r="M21" s="134"/>
      <c r="N21" s="134"/>
      <c r="O21" s="134"/>
      <c r="P21" s="134"/>
      <c r="Q21" s="134"/>
    </row>
    <row r="22" spans="1:17" outlineLevel="3" x14ac:dyDescent="0.2">
      <c r="A22" s="110" t="s">
        <v>129</v>
      </c>
      <c r="B22" s="106">
        <v>0</v>
      </c>
      <c r="C22" s="106">
        <v>0</v>
      </c>
      <c r="D22" s="106">
        <v>0</v>
      </c>
      <c r="E22" s="106">
        <v>0.43102746574</v>
      </c>
      <c r="F22" s="106">
        <v>0.43692677880000003</v>
      </c>
      <c r="G22" s="106">
        <v>0.46233919538000001</v>
      </c>
      <c r="H22" s="134"/>
      <c r="I22" s="134"/>
      <c r="J22" s="134"/>
      <c r="K22" s="134"/>
      <c r="L22" s="134"/>
      <c r="M22" s="134"/>
      <c r="N22" s="134"/>
      <c r="O22" s="134"/>
      <c r="P22" s="134"/>
      <c r="Q22" s="134"/>
    </row>
    <row r="23" spans="1:17" outlineLevel="3" x14ac:dyDescent="0.2">
      <c r="A23" s="110" t="s">
        <v>193</v>
      </c>
      <c r="B23" s="106">
        <v>0</v>
      </c>
      <c r="C23" s="106">
        <v>0</v>
      </c>
      <c r="D23" s="106">
        <v>0</v>
      </c>
      <c r="E23" s="106">
        <v>0.43102746574</v>
      </c>
      <c r="F23" s="106">
        <v>0.43692677880000003</v>
      </c>
      <c r="G23" s="106">
        <v>0.46233919538000001</v>
      </c>
      <c r="H23" s="134"/>
      <c r="I23" s="134"/>
      <c r="J23" s="134"/>
      <c r="K23" s="134"/>
      <c r="L23" s="134"/>
      <c r="M23" s="134"/>
      <c r="N23" s="134"/>
      <c r="O23" s="134"/>
      <c r="P23" s="134"/>
      <c r="Q23" s="134"/>
    </row>
    <row r="24" spans="1:17" outlineLevel="3" x14ac:dyDescent="0.2">
      <c r="A24" s="110" t="s">
        <v>215</v>
      </c>
      <c r="B24" s="106">
        <v>2.5942371371499999</v>
      </c>
      <c r="C24" s="106">
        <v>0.91290555954999997</v>
      </c>
      <c r="D24" s="106">
        <v>2.3667307419600001</v>
      </c>
      <c r="E24" s="106">
        <v>2.5512044713000002</v>
      </c>
      <c r="F24" s="106">
        <v>0.69286224135999996</v>
      </c>
      <c r="G24" s="106">
        <v>1.3126080959499999</v>
      </c>
      <c r="H24" s="134"/>
      <c r="I24" s="134"/>
      <c r="J24" s="134"/>
      <c r="K24" s="134"/>
      <c r="L24" s="134"/>
      <c r="M24" s="134"/>
      <c r="N24" s="134"/>
      <c r="O24" s="134"/>
      <c r="P24" s="134"/>
      <c r="Q24" s="134"/>
    </row>
    <row r="25" spans="1:17" outlineLevel="3" x14ac:dyDescent="0.2">
      <c r="A25" s="110" t="s">
        <v>152</v>
      </c>
      <c r="B25" s="106">
        <v>0</v>
      </c>
      <c r="C25" s="106">
        <v>0</v>
      </c>
      <c r="D25" s="106">
        <v>0</v>
      </c>
      <c r="E25" s="106">
        <v>0.43102746574</v>
      </c>
      <c r="F25" s="106">
        <v>0.43692677880000003</v>
      </c>
      <c r="G25" s="106">
        <v>0.46233919538000001</v>
      </c>
      <c r="H25" s="134"/>
      <c r="I25" s="134"/>
      <c r="J25" s="134"/>
      <c r="K25" s="134"/>
      <c r="L25" s="134"/>
      <c r="M25" s="134"/>
      <c r="N25" s="134"/>
      <c r="O25" s="134"/>
      <c r="P25" s="134"/>
      <c r="Q25" s="134"/>
    </row>
    <row r="26" spans="1:17" outlineLevel="3" x14ac:dyDescent="0.2">
      <c r="A26" s="110" t="s">
        <v>113</v>
      </c>
      <c r="B26" s="106">
        <v>0</v>
      </c>
      <c r="C26" s="106">
        <v>0</v>
      </c>
      <c r="D26" s="106">
        <v>0</v>
      </c>
      <c r="E26" s="106">
        <v>0.43102746574</v>
      </c>
      <c r="F26" s="106">
        <v>0.43692677880000003</v>
      </c>
      <c r="G26" s="106">
        <v>0.46233919538000001</v>
      </c>
      <c r="H26" s="134"/>
      <c r="I26" s="134"/>
      <c r="J26" s="134"/>
      <c r="K26" s="134"/>
      <c r="L26" s="134"/>
      <c r="M26" s="134"/>
      <c r="N26" s="134"/>
      <c r="O26" s="134"/>
      <c r="P26" s="134"/>
      <c r="Q26" s="134"/>
    </row>
    <row r="27" spans="1:17" outlineLevel="3" x14ac:dyDescent="0.2">
      <c r="A27" s="110" t="s">
        <v>176</v>
      </c>
      <c r="B27" s="106">
        <v>0</v>
      </c>
      <c r="C27" s="106">
        <v>0</v>
      </c>
      <c r="D27" s="106">
        <v>0</v>
      </c>
      <c r="E27" s="106">
        <v>0.43102746574</v>
      </c>
      <c r="F27" s="106">
        <v>0.43692677880000003</v>
      </c>
      <c r="G27" s="106">
        <v>0.46233919538000001</v>
      </c>
      <c r="H27" s="134"/>
      <c r="I27" s="134"/>
      <c r="J27" s="134"/>
      <c r="K27" s="134"/>
      <c r="L27" s="134"/>
      <c r="M27" s="134"/>
      <c r="N27" s="134"/>
      <c r="O27" s="134"/>
      <c r="P27" s="134"/>
      <c r="Q27" s="134"/>
    </row>
    <row r="28" spans="1:17" outlineLevel="3" x14ac:dyDescent="0.2">
      <c r="A28" s="110" t="s">
        <v>6</v>
      </c>
      <c r="B28" s="106">
        <v>0</v>
      </c>
      <c r="C28" s="106">
        <v>0</v>
      </c>
      <c r="D28" s="106">
        <v>0</v>
      </c>
      <c r="E28" s="106">
        <v>0.43102746574</v>
      </c>
      <c r="F28" s="106">
        <v>0.43692677880000003</v>
      </c>
      <c r="G28" s="106">
        <v>0.46233919538000001</v>
      </c>
      <c r="H28" s="134"/>
      <c r="I28" s="134"/>
      <c r="J28" s="134"/>
      <c r="K28" s="134"/>
      <c r="L28" s="134"/>
      <c r="M28" s="134"/>
      <c r="N28" s="134"/>
      <c r="O28" s="134"/>
      <c r="P28" s="134"/>
      <c r="Q28" s="134"/>
    </row>
    <row r="29" spans="1:17" outlineLevel="3" x14ac:dyDescent="0.2">
      <c r="A29" s="110" t="s">
        <v>53</v>
      </c>
      <c r="B29" s="106">
        <v>0</v>
      </c>
      <c r="C29" s="106">
        <v>0</v>
      </c>
      <c r="D29" s="106">
        <v>0</v>
      </c>
      <c r="E29" s="106">
        <v>0.43102746574</v>
      </c>
      <c r="F29" s="106">
        <v>0.43692677880000003</v>
      </c>
      <c r="G29" s="106">
        <v>0.46233919538000001</v>
      </c>
      <c r="H29" s="134"/>
      <c r="I29" s="134"/>
      <c r="J29" s="134"/>
      <c r="K29" s="134"/>
      <c r="L29" s="134"/>
      <c r="M29" s="134"/>
      <c r="N29" s="134"/>
      <c r="O29" s="134"/>
      <c r="P29" s="134"/>
      <c r="Q29" s="134"/>
    </row>
    <row r="30" spans="1:17" outlineLevel="3" x14ac:dyDescent="0.2">
      <c r="A30" s="110" t="s">
        <v>101</v>
      </c>
      <c r="B30" s="106">
        <v>0</v>
      </c>
      <c r="C30" s="106">
        <v>0</v>
      </c>
      <c r="D30" s="106">
        <v>0</v>
      </c>
      <c r="E30" s="106">
        <v>0.43102746574</v>
      </c>
      <c r="F30" s="106">
        <v>0.43692677880000003</v>
      </c>
      <c r="G30" s="106">
        <v>0.46233919538000001</v>
      </c>
      <c r="H30" s="134"/>
      <c r="I30" s="134"/>
      <c r="J30" s="134"/>
      <c r="K30" s="134"/>
      <c r="L30" s="134"/>
      <c r="M30" s="134"/>
      <c r="N30" s="134"/>
      <c r="O30" s="134"/>
      <c r="P30" s="134"/>
      <c r="Q30" s="134"/>
    </row>
    <row r="31" spans="1:17" outlineLevel="3" x14ac:dyDescent="0.2">
      <c r="A31" s="110" t="s">
        <v>93</v>
      </c>
      <c r="B31" s="106">
        <v>0</v>
      </c>
      <c r="C31" s="106">
        <v>0</v>
      </c>
      <c r="D31" s="106">
        <v>0</v>
      </c>
      <c r="E31" s="106">
        <v>0.43102746574</v>
      </c>
      <c r="F31" s="106">
        <v>0.43692677880000003</v>
      </c>
      <c r="G31" s="106">
        <v>0.46233919538000001</v>
      </c>
      <c r="H31" s="134"/>
      <c r="I31" s="134"/>
      <c r="J31" s="134"/>
      <c r="K31" s="134"/>
      <c r="L31" s="134"/>
      <c r="M31" s="134"/>
      <c r="N31" s="134"/>
      <c r="O31" s="134"/>
      <c r="P31" s="134"/>
      <c r="Q31" s="134"/>
    </row>
    <row r="32" spans="1:17" outlineLevel="3" x14ac:dyDescent="0.2">
      <c r="A32" s="110" t="s">
        <v>149</v>
      </c>
      <c r="B32" s="106">
        <v>0</v>
      </c>
      <c r="C32" s="106">
        <v>0</v>
      </c>
      <c r="D32" s="106">
        <v>0</v>
      </c>
      <c r="E32" s="106">
        <v>0.43102746574</v>
      </c>
      <c r="F32" s="106">
        <v>0.43692677880000003</v>
      </c>
      <c r="G32" s="106">
        <v>0.46233919538000001</v>
      </c>
      <c r="H32" s="134"/>
      <c r="I32" s="134"/>
      <c r="J32" s="134"/>
      <c r="K32" s="134"/>
      <c r="L32" s="134"/>
      <c r="M32" s="134"/>
      <c r="N32" s="134"/>
      <c r="O32" s="134"/>
      <c r="P32" s="134"/>
      <c r="Q32" s="134"/>
    </row>
    <row r="33" spans="1:17" outlineLevel="3" x14ac:dyDescent="0.2">
      <c r="A33" s="110" t="s">
        <v>204</v>
      </c>
      <c r="B33" s="106">
        <v>0</v>
      </c>
      <c r="C33" s="106">
        <v>0</v>
      </c>
      <c r="D33" s="106">
        <v>0</v>
      </c>
      <c r="E33" s="106">
        <v>0.43102746574</v>
      </c>
      <c r="F33" s="106">
        <v>0.43692677880000003</v>
      </c>
      <c r="G33" s="106">
        <v>0.46233919538000001</v>
      </c>
      <c r="H33" s="134"/>
      <c r="I33" s="134"/>
      <c r="J33" s="134"/>
      <c r="K33" s="134"/>
      <c r="L33" s="134"/>
      <c r="M33" s="134"/>
      <c r="N33" s="134"/>
      <c r="O33" s="134"/>
      <c r="P33" s="134"/>
      <c r="Q33" s="134"/>
    </row>
    <row r="34" spans="1:17" outlineLevel="3" x14ac:dyDescent="0.2">
      <c r="A34" s="110" t="s">
        <v>31</v>
      </c>
      <c r="B34" s="106">
        <v>0</v>
      </c>
      <c r="C34" s="106">
        <v>0</v>
      </c>
      <c r="D34" s="106">
        <v>0</v>
      </c>
      <c r="E34" s="106">
        <v>0.43102746574</v>
      </c>
      <c r="F34" s="106">
        <v>0.43692677880000003</v>
      </c>
      <c r="G34" s="106">
        <v>0.46233919538000001</v>
      </c>
      <c r="H34" s="134"/>
      <c r="I34" s="134"/>
      <c r="J34" s="134"/>
      <c r="K34" s="134"/>
      <c r="L34" s="134"/>
      <c r="M34" s="134"/>
      <c r="N34" s="134"/>
      <c r="O34" s="134"/>
      <c r="P34" s="134"/>
      <c r="Q34" s="134"/>
    </row>
    <row r="35" spans="1:17" outlineLevel="3" x14ac:dyDescent="0.2">
      <c r="A35" s="110" t="s">
        <v>59</v>
      </c>
      <c r="B35" s="106">
        <v>0</v>
      </c>
      <c r="C35" s="106">
        <v>0</v>
      </c>
      <c r="D35" s="106">
        <v>3.6777066999999999E-4</v>
      </c>
      <c r="E35" s="106">
        <v>1.9417667369999999E-2</v>
      </c>
      <c r="F35" s="106">
        <v>0.23983854674999999</v>
      </c>
      <c r="G35" s="106">
        <v>0.17724330401999999</v>
      </c>
      <c r="H35" s="134"/>
      <c r="I35" s="134"/>
      <c r="J35" s="134"/>
      <c r="K35" s="134"/>
      <c r="L35" s="134"/>
      <c r="M35" s="134"/>
      <c r="N35" s="134"/>
      <c r="O35" s="134"/>
      <c r="P35" s="134"/>
      <c r="Q35" s="134"/>
    </row>
    <row r="36" spans="1:17" outlineLevel="3" x14ac:dyDescent="0.2">
      <c r="A36" s="110" t="s">
        <v>46</v>
      </c>
      <c r="B36" s="106">
        <v>2.9543006224399999</v>
      </c>
      <c r="C36" s="106">
        <v>1.8073346098800001</v>
      </c>
      <c r="D36" s="106">
        <v>0.67899236573999999</v>
      </c>
      <c r="E36" s="106">
        <v>1.6063551595600001</v>
      </c>
      <c r="F36" s="106">
        <v>2.2713122724199999</v>
      </c>
      <c r="G36" s="106">
        <v>2.8288875184900002</v>
      </c>
      <c r="H36" s="134"/>
      <c r="I36" s="134"/>
      <c r="J36" s="134"/>
      <c r="K36" s="134"/>
      <c r="L36" s="134"/>
      <c r="M36" s="134"/>
      <c r="N36" s="134"/>
      <c r="O36" s="134"/>
      <c r="P36" s="134"/>
      <c r="Q36" s="134"/>
    </row>
    <row r="37" spans="1:17" outlineLevel="3" x14ac:dyDescent="0.2">
      <c r="A37" s="110" t="s">
        <v>45</v>
      </c>
      <c r="B37" s="106">
        <v>0</v>
      </c>
      <c r="C37" s="106">
        <v>0</v>
      </c>
      <c r="D37" s="106">
        <v>0</v>
      </c>
      <c r="E37" s="106">
        <v>0.43102771513999999</v>
      </c>
      <c r="F37" s="106">
        <v>0.43692703161000002</v>
      </c>
      <c r="G37" s="106">
        <v>0.4623394629</v>
      </c>
      <c r="H37" s="134"/>
      <c r="I37" s="134"/>
      <c r="J37" s="134"/>
      <c r="K37" s="134"/>
      <c r="L37" s="134"/>
      <c r="M37" s="134"/>
      <c r="N37" s="134"/>
      <c r="O37" s="134"/>
      <c r="P37" s="134"/>
      <c r="Q37" s="134"/>
    </row>
    <row r="38" spans="1:17" outlineLevel="3" x14ac:dyDescent="0.2">
      <c r="A38" s="110" t="s">
        <v>94</v>
      </c>
      <c r="B38" s="106">
        <v>0.18531708674</v>
      </c>
      <c r="C38" s="106">
        <v>0.62686202513</v>
      </c>
      <c r="D38" s="106">
        <v>0.57319034508</v>
      </c>
      <c r="E38" s="106">
        <v>1.0688624199999999E-3</v>
      </c>
      <c r="F38" s="106">
        <v>1.08349155E-3</v>
      </c>
      <c r="G38" s="106">
        <v>1.1465092899999999E-3</v>
      </c>
      <c r="H38" s="134"/>
      <c r="I38" s="134"/>
      <c r="J38" s="134"/>
      <c r="K38" s="134"/>
      <c r="L38" s="134"/>
      <c r="M38" s="134"/>
      <c r="N38" s="134"/>
      <c r="O38" s="134"/>
      <c r="P38" s="134"/>
      <c r="Q38" s="134"/>
    </row>
    <row r="39" spans="1:17" outlineLevel="3" x14ac:dyDescent="0.2">
      <c r="A39" s="110" t="s">
        <v>155</v>
      </c>
      <c r="B39" s="106">
        <v>8.3317567436799997</v>
      </c>
      <c r="C39" s="106">
        <v>6.2095695967499998</v>
      </c>
      <c r="D39" s="106">
        <v>5.5742871886499996</v>
      </c>
      <c r="E39" s="106">
        <v>1.82328452659</v>
      </c>
      <c r="F39" s="106">
        <v>1.4219136382299999</v>
      </c>
      <c r="G39" s="106">
        <v>1.1859479120900001</v>
      </c>
      <c r="H39" s="134"/>
      <c r="I39" s="134"/>
      <c r="J39" s="134"/>
      <c r="K39" s="134"/>
      <c r="L39" s="134"/>
      <c r="M39" s="134"/>
      <c r="N39" s="134"/>
      <c r="O39" s="134"/>
      <c r="P39" s="134"/>
      <c r="Q39" s="134"/>
    </row>
    <row r="40" spans="1:17" outlineLevel="3" x14ac:dyDescent="0.2">
      <c r="A40" s="110" t="s">
        <v>160</v>
      </c>
      <c r="B40" s="106">
        <v>1.0780949119999999E-2</v>
      </c>
      <c r="C40" s="106">
        <v>0</v>
      </c>
      <c r="D40" s="106">
        <v>7.93652779E-3</v>
      </c>
      <c r="E40" s="106">
        <v>0.38748500000000002</v>
      </c>
      <c r="F40" s="106">
        <v>0.32409117412999999</v>
      </c>
      <c r="G40" s="106">
        <v>0.91236982367999997</v>
      </c>
      <c r="H40" s="134"/>
      <c r="I40" s="134"/>
      <c r="J40" s="134"/>
      <c r="K40" s="134"/>
      <c r="L40" s="134"/>
      <c r="M40" s="134"/>
      <c r="N40" s="134"/>
      <c r="O40" s="134"/>
      <c r="P40" s="134"/>
      <c r="Q40" s="134"/>
    </row>
    <row r="41" spans="1:17" outlineLevel="3" x14ac:dyDescent="0.2">
      <c r="A41" s="110" t="s">
        <v>208</v>
      </c>
      <c r="B41" s="106">
        <v>1.7186101251499999</v>
      </c>
      <c r="C41" s="106">
        <v>1.1291352861099999</v>
      </c>
      <c r="D41" s="106">
        <v>0.88632730900000001</v>
      </c>
      <c r="E41" s="106">
        <v>0.27790779301000001</v>
      </c>
      <c r="F41" s="106">
        <v>0.20947864409</v>
      </c>
      <c r="G41" s="106">
        <v>0.50735745584000003</v>
      </c>
      <c r="H41" s="134"/>
      <c r="I41" s="134"/>
      <c r="J41" s="134"/>
      <c r="K41" s="134"/>
      <c r="L41" s="134"/>
      <c r="M41" s="134"/>
      <c r="N41" s="134"/>
      <c r="O41" s="134"/>
      <c r="P41" s="134"/>
      <c r="Q41" s="134"/>
    </row>
    <row r="42" spans="1:17" outlineLevel="3" x14ac:dyDescent="0.2">
      <c r="A42" s="110" t="s">
        <v>39</v>
      </c>
      <c r="B42" s="106">
        <v>3.4641593688699999</v>
      </c>
      <c r="C42" s="106">
        <v>2.0259766530699999</v>
      </c>
      <c r="D42" s="106">
        <v>1.64539828055</v>
      </c>
      <c r="E42" s="106">
        <v>0.70290031898000005</v>
      </c>
      <c r="F42" s="106">
        <v>0.64552002972</v>
      </c>
      <c r="G42" s="106">
        <v>0.66769677978999997</v>
      </c>
      <c r="H42" s="134"/>
      <c r="I42" s="134"/>
      <c r="J42" s="134"/>
      <c r="K42" s="134"/>
      <c r="L42" s="134"/>
      <c r="M42" s="134"/>
      <c r="N42" s="134"/>
      <c r="O42" s="134"/>
      <c r="P42" s="134"/>
      <c r="Q42" s="134"/>
    </row>
    <row r="43" spans="1:17" outlineLevel="3" x14ac:dyDescent="0.2">
      <c r="A43" s="110" t="s">
        <v>89</v>
      </c>
      <c r="B43" s="106">
        <v>1.98503895984</v>
      </c>
      <c r="C43" s="106">
        <v>1.3041803379700001</v>
      </c>
      <c r="D43" s="106">
        <v>1.00828734425</v>
      </c>
      <c r="E43" s="106">
        <v>0.67338332685000002</v>
      </c>
      <c r="F43" s="106">
        <v>0.63203673581999997</v>
      </c>
      <c r="G43" s="106">
        <v>0.66879708475999999</v>
      </c>
      <c r="H43" s="134"/>
      <c r="I43" s="134"/>
      <c r="J43" s="134"/>
      <c r="K43" s="134"/>
      <c r="L43" s="134"/>
      <c r="M43" s="134"/>
      <c r="N43" s="134"/>
      <c r="O43" s="134"/>
      <c r="P43" s="134"/>
      <c r="Q43" s="134"/>
    </row>
    <row r="44" spans="1:17" outlineLevel="3" x14ac:dyDescent="0.2">
      <c r="A44" s="110" t="s">
        <v>194</v>
      </c>
      <c r="B44" s="106">
        <v>5.3587658890000001E-2</v>
      </c>
      <c r="C44" s="106">
        <v>0</v>
      </c>
      <c r="D44" s="106">
        <v>7.2291576899999998E-3</v>
      </c>
      <c r="E44" s="106">
        <v>0</v>
      </c>
      <c r="F44" s="106">
        <v>0.87330551556000002</v>
      </c>
      <c r="G44" s="106">
        <v>0.73641102864999997</v>
      </c>
      <c r="H44" s="134"/>
      <c r="I44" s="134"/>
      <c r="J44" s="134"/>
      <c r="K44" s="134"/>
      <c r="L44" s="134"/>
      <c r="M44" s="134"/>
      <c r="N44" s="134"/>
      <c r="O44" s="134"/>
      <c r="P44" s="134"/>
      <c r="Q44" s="134"/>
    </row>
    <row r="45" spans="1:17" outlineLevel="3" x14ac:dyDescent="0.2">
      <c r="A45" s="110" t="s">
        <v>144</v>
      </c>
      <c r="B45" s="106">
        <v>2.3384765859700001</v>
      </c>
      <c r="C45" s="106">
        <v>1.5363905927799999</v>
      </c>
      <c r="D45" s="106">
        <v>1.3561322338899999</v>
      </c>
      <c r="E45" s="106">
        <v>0.69119770058999996</v>
      </c>
      <c r="F45" s="106">
        <v>0.70065786715</v>
      </c>
      <c r="G45" s="106">
        <v>0.68790557288999998</v>
      </c>
      <c r="H45" s="134"/>
      <c r="I45" s="134"/>
      <c r="J45" s="134"/>
      <c r="K45" s="134"/>
      <c r="L45" s="134"/>
      <c r="M45" s="134"/>
      <c r="N45" s="134"/>
      <c r="O45" s="134"/>
      <c r="P45" s="134"/>
      <c r="Q45" s="134"/>
    </row>
    <row r="46" spans="1:17" outlineLevel="2" x14ac:dyDescent="0.2">
      <c r="A46" s="8" t="s">
        <v>116</v>
      </c>
      <c r="B46" s="247">
        <f t="shared" ref="B46:F46" si="4">SUM(B$47:B$47)</f>
        <v>0.17612918853000001</v>
      </c>
      <c r="C46" s="247">
        <f t="shared" si="4"/>
        <v>0.11020737257</v>
      </c>
      <c r="D46" s="247">
        <f t="shared" si="4"/>
        <v>9.2413337149999997E-2</v>
      </c>
      <c r="E46" s="247">
        <f t="shared" si="4"/>
        <v>8.4815851040000001E-2</v>
      </c>
      <c r="F46" s="247">
        <f t="shared" si="4"/>
        <v>8.1200211130000005E-2</v>
      </c>
      <c r="G46" s="247">
        <v>8.4659382869999994E-2</v>
      </c>
      <c r="H46" s="134"/>
      <c r="I46" s="134"/>
      <c r="J46" s="134"/>
      <c r="K46" s="134"/>
      <c r="L46" s="134"/>
      <c r="M46" s="134"/>
      <c r="N46" s="134"/>
      <c r="O46" s="134"/>
      <c r="P46" s="134"/>
      <c r="Q46" s="134"/>
    </row>
    <row r="47" spans="1:17" outlineLevel="3" x14ac:dyDescent="0.2">
      <c r="A47" s="110" t="s">
        <v>28</v>
      </c>
      <c r="B47" s="106">
        <v>0.17612918853000001</v>
      </c>
      <c r="C47" s="106">
        <v>0.11020737257</v>
      </c>
      <c r="D47" s="106">
        <v>9.2413337149999997E-2</v>
      </c>
      <c r="E47" s="106">
        <v>8.4815851040000001E-2</v>
      </c>
      <c r="F47" s="106">
        <v>8.1200211130000005E-2</v>
      </c>
      <c r="G47" s="106">
        <v>8.4659382869999994E-2</v>
      </c>
      <c r="H47" s="134"/>
      <c r="I47" s="134"/>
      <c r="J47" s="134"/>
      <c r="K47" s="134"/>
      <c r="L47" s="134"/>
      <c r="M47" s="134"/>
      <c r="N47" s="134"/>
      <c r="O47" s="134"/>
      <c r="P47" s="134"/>
      <c r="Q47" s="134"/>
    </row>
    <row r="48" spans="1:17" ht="15" outlineLevel="1" x14ac:dyDescent="0.25">
      <c r="A48" s="97" t="s">
        <v>65</v>
      </c>
      <c r="B48" s="39">
        <f t="shared" ref="B48:G48" si="5">B$49+B$56+B$63+B$67+B$81</f>
        <v>30.822532342750002</v>
      </c>
      <c r="C48" s="39">
        <f t="shared" si="5"/>
        <v>34.426978600540004</v>
      </c>
      <c r="D48" s="39">
        <f t="shared" si="5"/>
        <v>36.048429280379999</v>
      </c>
      <c r="E48" s="39">
        <f t="shared" si="5"/>
        <v>38.490107997099997</v>
      </c>
      <c r="F48" s="39">
        <f t="shared" si="5"/>
        <v>39.699162929109995</v>
      </c>
      <c r="G48" s="39">
        <f t="shared" si="5"/>
        <v>40.123120366720002</v>
      </c>
      <c r="H48" s="134"/>
      <c r="I48" s="134"/>
      <c r="J48" s="134"/>
      <c r="K48" s="134"/>
      <c r="L48" s="134"/>
      <c r="M48" s="134"/>
      <c r="N48" s="134"/>
      <c r="O48" s="134"/>
      <c r="P48" s="134"/>
      <c r="Q48" s="134"/>
    </row>
    <row r="49" spans="1:17" outlineLevel="2" x14ac:dyDescent="0.2">
      <c r="A49" s="8" t="s">
        <v>178</v>
      </c>
      <c r="B49" s="247">
        <f t="shared" ref="B49:F49" si="6">SUM(B$50:B$55)</f>
        <v>10.72323199869</v>
      </c>
      <c r="C49" s="247">
        <f t="shared" si="6"/>
        <v>14.05999517181</v>
      </c>
      <c r="D49" s="247">
        <f t="shared" si="6"/>
        <v>13.675425125190001</v>
      </c>
      <c r="E49" s="247">
        <f t="shared" si="6"/>
        <v>14.517573952599999</v>
      </c>
      <c r="F49" s="247">
        <f t="shared" si="6"/>
        <v>13.39273211223</v>
      </c>
      <c r="G49" s="247">
        <v>12.614117660710001</v>
      </c>
      <c r="H49" s="134"/>
      <c r="I49" s="134"/>
      <c r="J49" s="134"/>
      <c r="K49" s="134"/>
      <c r="L49" s="134"/>
      <c r="M49" s="134"/>
      <c r="N49" s="134"/>
      <c r="O49" s="134"/>
      <c r="P49" s="134"/>
      <c r="Q49" s="134"/>
    </row>
    <row r="50" spans="1:17" outlineLevel="3" x14ac:dyDescent="0.2">
      <c r="A50" s="110" t="s">
        <v>18</v>
      </c>
      <c r="B50" s="106">
        <v>1.65879202128</v>
      </c>
      <c r="C50" s="106">
        <v>2.4146460217099999</v>
      </c>
      <c r="D50" s="106">
        <v>2.3101130107899999</v>
      </c>
      <c r="E50" s="106">
        <v>3.3534540071799999</v>
      </c>
      <c r="F50" s="106">
        <v>3.7912740495400001</v>
      </c>
      <c r="G50" s="106">
        <v>3.7608219711099999</v>
      </c>
      <c r="H50" s="134"/>
      <c r="I50" s="134"/>
      <c r="J50" s="134"/>
      <c r="K50" s="134"/>
      <c r="L50" s="134"/>
      <c r="M50" s="134"/>
      <c r="N50" s="134"/>
      <c r="O50" s="134"/>
      <c r="P50" s="134"/>
      <c r="Q50" s="134"/>
    </row>
    <row r="51" spans="1:17" outlineLevel="3" x14ac:dyDescent="0.2">
      <c r="A51" s="110" t="s">
        <v>54</v>
      </c>
      <c r="B51" s="106">
        <v>0.59415593354999996</v>
      </c>
      <c r="C51" s="106">
        <v>0.58292959401</v>
      </c>
      <c r="D51" s="106">
        <v>0.59109236997000003</v>
      </c>
      <c r="E51" s="106">
        <v>0.64138902918999996</v>
      </c>
      <c r="F51" s="106">
        <v>0.57780990312000002</v>
      </c>
      <c r="G51" s="106">
        <v>0.53334032066000003</v>
      </c>
      <c r="H51" s="134"/>
      <c r="I51" s="134"/>
      <c r="J51" s="134"/>
      <c r="K51" s="134"/>
      <c r="L51" s="134"/>
      <c r="M51" s="134"/>
      <c r="N51" s="134"/>
      <c r="O51" s="134"/>
      <c r="P51" s="134"/>
      <c r="Q51" s="134"/>
    </row>
    <row r="52" spans="1:17" outlineLevel="3" x14ac:dyDescent="0.2">
      <c r="A52" s="110" t="s">
        <v>96</v>
      </c>
      <c r="B52" s="106">
        <v>0.48533245177000001</v>
      </c>
      <c r="C52" s="106">
        <v>0.52207487058000002</v>
      </c>
      <c r="D52" s="106">
        <v>0.53409045630999996</v>
      </c>
      <c r="E52" s="106">
        <v>0.68965948957000001</v>
      </c>
      <c r="F52" s="106">
        <v>0.68077226917</v>
      </c>
      <c r="G52" s="106">
        <v>0.69446098690000002</v>
      </c>
      <c r="H52" s="134"/>
      <c r="I52" s="134"/>
      <c r="J52" s="134"/>
      <c r="K52" s="134"/>
      <c r="L52" s="134"/>
      <c r="M52" s="134"/>
      <c r="N52" s="134"/>
      <c r="O52" s="134"/>
      <c r="P52" s="134"/>
      <c r="Q52" s="134"/>
    </row>
    <row r="53" spans="1:17" outlineLevel="3" x14ac:dyDescent="0.2">
      <c r="A53" s="110" t="s">
        <v>132</v>
      </c>
      <c r="B53" s="106">
        <v>4.3326074530899996</v>
      </c>
      <c r="C53" s="106">
        <v>5.1976512499599998</v>
      </c>
      <c r="D53" s="106">
        <v>5.0553930182900002</v>
      </c>
      <c r="E53" s="106">
        <v>4.9122241122599997</v>
      </c>
      <c r="F53" s="106">
        <v>4.8777570288099996</v>
      </c>
      <c r="G53" s="106">
        <v>4.8319334971499996</v>
      </c>
      <c r="H53" s="134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1:17" outlineLevel="3" x14ac:dyDescent="0.2">
      <c r="A54" s="110" t="s">
        <v>147</v>
      </c>
      <c r="B54" s="106">
        <v>3.6518941389999999</v>
      </c>
      <c r="C54" s="106">
        <v>5.3418389230500001</v>
      </c>
      <c r="D54" s="106">
        <v>5.1822510595800004</v>
      </c>
      <c r="E54" s="106">
        <v>4.9148866046400004</v>
      </c>
      <c r="F54" s="106">
        <v>3.4507485817300001</v>
      </c>
      <c r="G54" s="106">
        <v>2.7750568469400001</v>
      </c>
      <c r="H54" s="134"/>
      <c r="I54" s="134"/>
      <c r="J54" s="134"/>
      <c r="K54" s="134"/>
      <c r="L54" s="134"/>
      <c r="M54" s="134"/>
      <c r="N54" s="134"/>
      <c r="O54" s="134"/>
      <c r="P54" s="134"/>
      <c r="Q54" s="134"/>
    </row>
    <row r="55" spans="1:17" outlineLevel="3" x14ac:dyDescent="0.2">
      <c r="A55" s="110" t="s">
        <v>142</v>
      </c>
      <c r="B55" s="106">
        <v>4.4999999999999999E-4</v>
      </c>
      <c r="C55" s="106">
        <v>8.5451250000000004E-4</v>
      </c>
      <c r="D55" s="106">
        <v>2.4852102500000002E-3</v>
      </c>
      <c r="E55" s="106">
        <v>5.9607097600000002E-3</v>
      </c>
      <c r="F55" s="106">
        <v>1.437027986E-2</v>
      </c>
      <c r="G55" s="106">
        <v>1.850403795E-2</v>
      </c>
      <c r="H55" s="134"/>
      <c r="I55" s="134"/>
      <c r="J55" s="134"/>
      <c r="K55" s="134"/>
      <c r="L55" s="134"/>
      <c r="M55" s="134"/>
      <c r="N55" s="134"/>
      <c r="O55" s="134"/>
      <c r="P55" s="134"/>
      <c r="Q55" s="134"/>
    </row>
    <row r="56" spans="1:17" outlineLevel="2" x14ac:dyDescent="0.2">
      <c r="A56" s="8" t="s">
        <v>44</v>
      </c>
      <c r="B56" s="247">
        <f t="shared" ref="B56:F56" si="7">SUM(B$57:B$62)</f>
        <v>1.0382854149</v>
      </c>
      <c r="C56" s="247">
        <f t="shared" si="7"/>
        <v>1.3628174230800001</v>
      </c>
      <c r="D56" s="247">
        <f t="shared" si="7"/>
        <v>1.67878130816</v>
      </c>
      <c r="E56" s="247">
        <f t="shared" si="7"/>
        <v>1.7563631931399997</v>
      </c>
      <c r="F56" s="247">
        <f t="shared" si="7"/>
        <v>1.7311024130200001</v>
      </c>
      <c r="G56" s="247">
        <v>1.76532382654</v>
      </c>
      <c r="H56" s="134"/>
      <c r="I56" s="134"/>
      <c r="J56" s="134"/>
      <c r="K56" s="134"/>
      <c r="L56" s="134"/>
      <c r="M56" s="134"/>
      <c r="N56" s="134"/>
      <c r="O56" s="134"/>
      <c r="P56" s="134"/>
      <c r="Q56" s="134"/>
    </row>
    <row r="57" spans="1:17" outlineLevel="3" x14ac:dyDescent="0.2">
      <c r="A57" s="110" t="s">
        <v>27</v>
      </c>
      <c r="B57" s="106">
        <v>0.17199464554999999</v>
      </c>
      <c r="C57" s="106">
        <v>0.28807592722000003</v>
      </c>
      <c r="D57" s="106">
        <v>0.29540765501999999</v>
      </c>
      <c r="E57" s="106">
        <v>0.31720380743999999</v>
      </c>
      <c r="F57" s="106">
        <v>0.29365465454</v>
      </c>
      <c r="G57" s="106">
        <v>0.30406101998000001</v>
      </c>
      <c r="H57" s="134"/>
      <c r="I57" s="134"/>
      <c r="J57" s="134"/>
      <c r="K57" s="134"/>
      <c r="L57" s="134"/>
      <c r="M57" s="134"/>
      <c r="N57" s="134"/>
      <c r="O57" s="134"/>
      <c r="P57" s="134"/>
      <c r="Q57" s="134"/>
    </row>
    <row r="58" spans="1:17" outlineLevel="3" x14ac:dyDescent="0.2">
      <c r="A58" s="110" t="s">
        <v>51</v>
      </c>
      <c r="B58" s="106">
        <v>8.5379001099999997E-3</v>
      </c>
      <c r="C58" s="106">
        <v>0.22616820202999999</v>
      </c>
      <c r="D58" s="106">
        <v>0.22004746421999999</v>
      </c>
      <c r="E58" s="106">
        <v>0.26677163799999998</v>
      </c>
      <c r="F58" s="106">
        <v>0.25954321514000001</v>
      </c>
      <c r="G58" s="106">
        <v>0.25732899853000002</v>
      </c>
      <c r="H58" s="134"/>
      <c r="I58" s="134"/>
      <c r="J58" s="134"/>
      <c r="K58" s="134"/>
      <c r="L58" s="134"/>
      <c r="M58" s="134"/>
      <c r="N58" s="134"/>
      <c r="O58" s="134"/>
      <c r="P58" s="134"/>
      <c r="Q58" s="134"/>
    </row>
    <row r="59" spans="1:17" outlineLevel="3" x14ac:dyDescent="0.2">
      <c r="A59" s="110" t="s">
        <v>122</v>
      </c>
      <c r="B59" s="106">
        <v>0.60585586000000002</v>
      </c>
      <c r="C59" s="106">
        <v>0.60585586000000002</v>
      </c>
      <c r="D59" s="106">
        <v>0.60585586000000002</v>
      </c>
      <c r="E59" s="106">
        <v>0.60585586000000002</v>
      </c>
      <c r="F59" s="106">
        <v>0.60585586000000002</v>
      </c>
      <c r="G59" s="106">
        <v>0.60585586000000002</v>
      </c>
      <c r="H59" s="134"/>
      <c r="I59" s="134"/>
      <c r="J59" s="134"/>
      <c r="K59" s="134"/>
      <c r="L59" s="134"/>
      <c r="M59" s="134"/>
      <c r="N59" s="134"/>
      <c r="O59" s="134"/>
      <c r="P59" s="134"/>
      <c r="Q59" s="134"/>
    </row>
    <row r="60" spans="1:17" outlineLevel="3" x14ac:dyDescent="0.2">
      <c r="A60" s="110" t="s">
        <v>136</v>
      </c>
      <c r="B60" s="106">
        <v>1.044690459E-2</v>
      </c>
      <c r="C60" s="106">
        <v>9.0219974299999995E-3</v>
      </c>
      <c r="D60" s="106">
        <v>7.5970902699999997E-3</v>
      </c>
      <c r="E60" s="106">
        <v>6.1721831099999999E-3</v>
      </c>
      <c r="F60" s="106">
        <v>4.7472759500000001E-3</v>
      </c>
      <c r="G60" s="106">
        <v>4.7472759500000001E-3</v>
      </c>
      <c r="H60" s="134"/>
      <c r="I60" s="134"/>
      <c r="J60" s="134"/>
      <c r="K60" s="134"/>
      <c r="L60" s="134"/>
      <c r="M60" s="134"/>
      <c r="N60" s="134"/>
      <c r="O60" s="134"/>
      <c r="P60" s="134"/>
      <c r="Q60" s="134"/>
    </row>
    <row r="61" spans="1:17" outlineLevel="3" x14ac:dyDescent="0.2">
      <c r="A61" s="110" t="s">
        <v>213</v>
      </c>
      <c r="B61" s="106">
        <v>0</v>
      </c>
      <c r="C61" s="106">
        <v>0</v>
      </c>
      <c r="D61" s="106">
        <v>0</v>
      </c>
      <c r="E61" s="106">
        <v>0</v>
      </c>
      <c r="F61" s="106">
        <v>0</v>
      </c>
      <c r="G61" s="106">
        <v>1.600497758E-2</v>
      </c>
      <c r="H61" s="134"/>
      <c r="I61" s="134"/>
      <c r="J61" s="134"/>
      <c r="K61" s="134"/>
      <c r="L61" s="134"/>
      <c r="M61" s="134"/>
      <c r="N61" s="134"/>
      <c r="O61" s="134"/>
      <c r="P61" s="134"/>
      <c r="Q61" s="134"/>
    </row>
    <row r="62" spans="1:17" outlineLevel="3" x14ac:dyDescent="0.2">
      <c r="A62" s="110" t="s">
        <v>25</v>
      </c>
      <c r="B62" s="106">
        <v>0.24145010465</v>
      </c>
      <c r="C62" s="106">
        <v>0.23369543640000001</v>
      </c>
      <c r="D62" s="106">
        <v>0.54987323865000004</v>
      </c>
      <c r="E62" s="106">
        <v>0.56035970458999995</v>
      </c>
      <c r="F62" s="106">
        <v>0.56730140739000001</v>
      </c>
      <c r="G62" s="106">
        <v>0.57732569450000004</v>
      </c>
      <c r="H62" s="134"/>
      <c r="I62" s="134"/>
      <c r="J62" s="134"/>
      <c r="K62" s="134"/>
      <c r="L62" s="134"/>
      <c r="M62" s="134"/>
      <c r="N62" s="134"/>
      <c r="O62" s="134"/>
      <c r="P62" s="134"/>
      <c r="Q62" s="134"/>
    </row>
    <row r="63" spans="1:17" outlineLevel="2" x14ac:dyDescent="0.2">
      <c r="A63" s="8" t="s">
        <v>216</v>
      </c>
      <c r="B63" s="247">
        <f t="shared" ref="B63:F63" si="8">SUM(B$64:B$66)</f>
        <v>6.2362290000000004E-5</v>
      </c>
      <c r="C63" s="247">
        <f t="shared" si="8"/>
        <v>5.5863760000000003E-5</v>
      </c>
      <c r="D63" s="247">
        <f t="shared" si="8"/>
        <v>5.3445349999999998E-5</v>
      </c>
      <c r="E63" s="247">
        <f t="shared" si="8"/>
        <v>6.1017590000000003E-5</v>
      </c>
      <c r="F63" s="247">
        <f t="shared" si="8"/>
        <v>0.40016336295999999</v>
      </c>
      <c r="G63" s="247">
        <v>1.0830261272399999</v>
      </c>
      <c r="H63" s="134"/>
      <c r="I63" s="134"/>
      <c r="J63" s="134"/>
      <c r="K63" s="134"/>
      <c r="L63" s="134"/>
      <c r="M63" s="134"/>
      <c r="N63" s="134"/>
      <c r="O63" s="134"/>
      <c r="P63" s="134"/>
      <c r="Q63" s="134"/>
    </row>
    <row r="64" spans="1:17" outlineLevel="3" x14ac:dyDescent="0.2">
      <c r="A64" s="110" t="s">
        <v>190</v>
      </c>
      <c r="B64" s="106">
        <v>6.2362290000000004E-5</v>
      </c>
      <c r="C64" s="106">
        <v>5.5863760000000003E-5</v>
      </c>
      <c r="D64" s="106">
        <v>5.3445349999999998E-5</v>
      </c>
      <c r="E64" s="106">
        <v>6.1017590000000003E-5</v>
      </c>
      <c r="F64" s="106">
        <v>5.8563390000000002E-5</v>
      </c>
      <c r="G64" s="106">
        <v>5.8093000000000001E-5</v>
      </c>
      <c r="H64" s="134"/>
      <c r="I64" s="134"/>
      <c r="J64" s="134"/>
      <c r="K64" s="134"/>
      <c r="L64" s="134"/>
      <c r="M64" s="134"/>
      <c r="N64" s="134"/>
      <c r="O64" s="134"/>
      <c r="P64" s="134"/>
      <c r="Q64" s="134"/>
    </row>
    <row r="65" spans="1:17" outlineLevel="3" x14ac:dyDescent="0.2">
      <c r="A65" s="110" t="s">
        <v>177</v>
      </c>
      <c r="B65" s="106">
        <v>0</v>
      </c>
      <c r="C65" s="106">
        <v>0</v>
      </c>
      <c r="D65" s="106">
        <v>0</v>
      </c>
      <c r="E65" s="106">
        <v>0</v>
      </c>
      <c r="F65" s="106">
        <v>0</v>
      </c>
      <c r="G65" s="106">
        <v>8.4833389970000006E-2</v>
      </c>
      <c r="H65" s="134"/>
      <c r="I65" s="134"/>
      <c r="J65" s="134"/>
      <c r="K65" s="134"/>
      <c r="L65" s="134"/>
      <c r="M65" s="134"/>
      <c r="N65" s="134"/>
      <c r="O65" s="134"/>
      <c r="P65" s="134"/>
      <c r="Q65" s="134"/>
    </row>
    <row r="66" spans="1:17" outlineLevel="3" x14ac:dyDescent="0.2">
      <c r="A66" s="110" t="s">
        <v>210</v>
      </c>
      <c r="B66" s="106">
        <v>0</v>
      </c>
      <c r="C66" s="106">
        <v>0</v>
      </c>
      <c r="D66" s="106">
        <v>0</v>
      </c>
      <c r="E66" s="106">
        <v>0</v>
      </c>
      <c r="F66" s="106">
        <v>0.40010479957</v>
      </c>
      <c r="G66" s="106">
        <v>0.99813464426999998</v>
      </c>
      <c r="H66" s="134"/>
      <c r="I66" s="134"/>
      <c r="J66" s="134"/>
      <c r="K66" s="134"/>
      <c r="L66" s="134"/>
      <c r="M66" s="134"/>
      <c r="N66" s="134"/>
      <c r="O66" s="134"/>
      <c r="P66" s="134"/>
      <c r="Q66" s="134"/>
    </row>
    <row r="67" spans="1:17" outlineLevel="2" x14ac:dyDescent="0.2">
      <c r="A67" s="8" t="s">
        <v>56</v>
      </c>
      <c r="B67" s="247">
        <f t="shared" ref="B67:F67" si="9">SUM(B$68:B$80)</f>
        <v>17.28182000939</v>
      </c>
      <c r="C67" s="247">
        <f t="shared" si="9"/>
        <v>17.302433000000001</v>
      </c>
      <c r="D67" s="247">
        <f t="shared" si="9"/>
        <v>19.043329999999997</v>
      </c>
      <c r="E67" s="247">
        <f t="shared" si="9"/>
        <v>20.467272999999999</v>
      </c>
      <c r="F67" s="247">
        <f t="shared" si="9"/>
        <v>22.467272999999999</v>
      </c>
      <c r="G67" s="247">
        <v>22.953472991270001</v>
      </c>
      <c r="H67" s="134"/>
      <c r="I67" s="134"/>
      <c r="J67" s="134"/>
      <c r="K67" s="134"/>
      <c r="L67" s="134"/>
      <c r="M67" s="134"/>
      <c r="N67" s="134"/>
      <c r="O67" s="134"/>
      <c r="P67" s="134"/>
      <c r="Q67" s="134"/>
    </row>
    <row r="68" spans="1:17" outlineLevel="3" x14ac:dyDescent="0.2">
      <c r="A68" s="110" t="s">
        <v>35</v>
      </c>
      <c r="B68" s="106">
        <v>0.73182000939000003</v>
      </c>
      <c r="C68" s="106">
        <v>0</v>
      </c>
      <c r="D68" s="106">
        <v>0</v>
      </c>
      <c r="E68" s="106">
        <v>0</v>
      </c>
      <c r="F68" s="106">
        <v>0</v>
      </c>
      <c r="G68" s="106">
        <v>0</v>
      </c>
      <c r="H68" s="134"/>
      <c r="I68" s="134"/>
      <c r="J68" s="134"/>
      <c r="K68" s="134"/>
      <c r="L68" s="134"/>
      <c r="M68" s="134"/>
      <c r="N68" s="134"/>
      <c r="O68" s="134"/>
      <c r="P68" s="134"/>
      <c r="Q68" s="134"/>
    </row>
    <row r="69" spans="1:17" outlineLevel="3" x14ac:dyDescent="0.2">
      <c r="A69" s="110" t="s">
        <v>69</v>
      </c>
      <c r="B69" s="106">
        <v>1</v>
      </c>
      <c r="C69" s="106">
        <v>0</v>
      </c>
      <c r="D69" s="106">
        <v>0</v>
      </c>
      <c r="E69" s="106">
        <v>0</v>
      </c>
      <c r="F69" s="106">
        <v>0</v>
      </c>
      <c r="G69" s="106">
        <v>0</v>
      </c>
      <c r="H69" s="134"/>
      <c r="I69" s="134"/>
      <c r="J69" s="134"/>
      <c r="K69" s="134"/>
      <c r="L69" s="134"/>
      <c r="M69" s="134"/>
      <c r="N69" s="134"/>
      <c r="O69" s="134"/>
      <c r="P69" s="134"/>
      <c r="Q69" s="134"/>
    </row>
    <row r="70" spans="1:17" outlineLevel="3" x14ac:dyDescent="0.2">
      <c r="A70" s="110" t="s">
        <v>103</v>
      </c>
      <c r="B70" s="106">
        <v>0.7</v>
      </c>
      <c r="C70" s="106">
        <v>0</v>
      </c>
      <c r="D70" s="106">
        <v>0</v>
      </c>
      <c r="E70" s="106">
        <v>0</v>
      </c>
      <c r="F70" s="106">
        <v>0</v>
      </c>
      <c r="G70" s="106">
        <v>0</v>
      </c>
      <c r="H70" s="134"/>
      <c r="I70" s="134"/>
      <c r="J70" s="134"/>
      <c r="K70" s="134"/>
      <c r="L70" s="134"/>
      <c r="M70" s="134"/>
      <c r="N70" s="134"/>
      <c r="O70" s="134"/>
      <c r="P70" s="134"/>
      <c r="Q70" s="134"/>
    </row>
    <row r="71" spans="1:17" outlineLevel="3" x14ac:dyDescent="0.2">
      <c r="A71" s="110" t="s">
        <v>15</v>
      </c>
      <c r="B71" s="106">
        <v>2</v>
      </c>
      <c r="C71" s="106">
        <v>0</v>
      </c>
      <c r="D71" s="106">
        <v>0</v>
      </c>
      <c r="E71" s="106">
        <v>0</v>
      </c>
      <c r="F71" s="106">
        <v>0</v>
      </c>
      <c r="G71" s="106">
        <v>0</v>
      </c>
      <c r="H71" s="134"/>
      <c r="I71" s="134"/>
      <c r="J71" s="134"/>
      <c r="K71" s="134"/>
      <c r="L71" s="134"/>
      <c r="M71" s="134"/>
      <c r="N71" s="134"/>
      <c r="O71" s="134"/>
      <c r="P71" s="134"/>
      <c r="Q71" s="134"/>
    </row>
    <row r="72" spans="1:17" outlineLevel="3" x14ac:dyDescent="0.2">
      <c r="A72" s="110" t="s">
        <v>55</v>
      </c>
      <c r="B72" s="106">
        <v>2.75</v>
      </c>
      <c r="C72" s="106">
        <v>0</v>
      </c>
      <c r="D72" s="106">
        <v>0</v>
      </c>
      <c r="E72" s="106">
        <v>0</v>
      </c>
      <c r="F72" s="106">
        <v>0</v>
      </c>
      <c r="G72" s="106">
        <v>0</v>
      </c>
      <c r="H72" s="134"/>
      <c r="I72" s="134"/>
      <c r="J72" s="134"/>
      <c r="K72" s="134"/>
      <c r="L72" s="134"/>
      <c r="M72" s="134"/>
      <c r="N72" s="134"/>
      <c r="O72" s="134"/>
      <c r="P72" s="134"/>
      <c r="Q72" s="134"/>
    </row>
    <row r="73" spans="1:17" outlineLevel="3" x14ac:dyDescent="0.2">
      <c r="A73" s="110" t="s">
        <v>88</v>
      </c>
      <c r="B73" s="106">
        <v>4.8499999999999996</v>
      </c>
      <c r="C73" s="106">
        <v>0</v>
      </c>
      <c r="D73" s="106">
        <v>0</v>
      </c>
      <c r="E73" s="106">
        <v>0</v>
      </c>
      <c r="F73" s="106">
        <v>0</v>
      </c>
      <c r="G73" s="106">
        <v>0</v>
      </c>
      <c r="H73" s="134"/>
      <c r="I73" s="134"/>
      <c r="J73" s="134"/>
      <c r="K73" s="134"/>
      <c r="L73" s="134"/>
      <c r="M73" s="134"/>
      <c r="N73" s="134"/>
      <c r="O73" s="134"/>
      <c r="P73" s="134"/>
      <c r="Q73" s="134"/>
    </row>
    <row r="74" spans="1:17" outlineLevel="3" x14ac:dyDescent="0.2">
      <c r="A74" s="110" t="s">
        <v>118</v>
      </c>
      <c r="B74" s="106">
        <v>4.25</v>
      </c>
      <c r="C74" s="106">
        <v>3</v>
      </c>
      <c r="D74" s="106">
        <v>3</v>
      </c>
      <c r="E74" s="106">
        <v>3</v>
      </c>
      <c r="F74" s="106">
        <v>3</v>
      </c>
      <c r="G74" s="106">
        <v>3</v>
      </c>
      <c r="H74" s="134"/>
      <c r="I74" s="134"/>
      <c r="J74" s="134"/>
      <c r="K74" s="134"/>
      <c r="L74" s="134"/>
      <c r="M74" s="134"/>
      <c r="N74" s="134"/>
      <c r="O74" s="134"/>
      <c r="P74" s="134"/>
      <c r="Q74" s="134"/>
    </row>
    <row r="75" spans="1:17" outlineLevel="3" x14ac:dyDescent="0.2">
      <c r="A75" s="110" t="s">
        <v>167</v>
      </c>
      <c r="B75" s="106">
        <v>1</v>
      </c>
      <c r="C75" s="106">
        <v>1</v>
      </c>
      <c r="D75" s="106">
        <v>1</v>
      </c>
      <c r="E75" s="106">
        <v>1</v>
      </c>
      <c r="F75" s="106">
        <v>1</v>
      </c>
      <c r="G75" s="106">
        <v>0</v>
      </c>
      <c r="H75" s="134"/>
      <c r="I75" s="134"/>
      <c r="J75" s="134"/>
      <c r="K75" s="134"/>
      <c r="L75" s="134"/>
      <c r="M75" s="134"/>
      <c r="N75" s="134"/>
      <c r="O75" s="134"/>
      <c r="P75" s="134"/>
      <c r="Q75" s="134"/>
    </row>
    <row r="76" spans="1:17" outlineLevel="3" x14ac:dyDescent="0.2">
      <c r="A76" s="110" t="s">
        <v>202</v>
      </c>
      <c r="B76" s="106">
        <v>0</v>
      </c>
      <c r="C76" s="106">
        <v>13.302433000000001</v>
      </c>
      <c r="D76" s="106">
        <v>14.043329999999999</v>
      </c>
      <c r="E76" s="106">
        <v>12.467273</v>
      </c>
      <c r="F76" s="106">
        <v>12.467273</v>
      </c>
      <c r="G76" s="106">
        <v>12.467273</v>
      </c>
      <c r="H76" s="134"/>
      <c r="I76" s="134"/>
      <c r="J76" s="134"/>
      <c r="K76" s="134"/>
      <c r="L76" s="134"/>
      <c r="M76" s="134"/>
      <c r="N76" s="134"/>
      <c r="O76" s="134"/>
      <c r="P76" s="134"/>
      <c r="Q76" s="134"/>
    </row>
    <row r="77" spans="1:17" outlineLevel="3" x14ac:dyDescent="0.2">
      <c r="A77" s="110" t="s">
        <v>179</v>
      </c>
      <c r="B77" s="106">
        <v>0</v>
      </c>
      <c r="C77" s="106">
        <v>0</v>
      </c>
      <c r="D77" s="106">
        <v>1</v>
      </c>
      <c r="E77" s="106">
        <v>1</v>
      </c>
      <c r="F77" s="106">
        <v>1</v>
      </c>
      <c r="G77" s="106">
        <v>1</v>
      </c>
      <c r="H77" s="134"/>
      <c r="I77" s="134"/>
      <c r="J77" s="134"/>
      <c r="K77" s="134"/>
      <c r="L77" s="134"/>
      <c r="M77" s="134"/>
      <c r="N77" s="134"/>
      <c r="O77" s="134"/>
      <c r="P77" s="134"/>
      <c r="Q77" s="134"/>
    </row>
    <row r="78" spans="1:17" outlineLevel="3" x14ac:dyDescent="0.2">
      <c r="A78" s="110" t="s">
        <v>217</v>
      </c>
      <c r="B78" s="106">
        <v>0</v>
      </c>
      <c r="C78" s="106">
        <v>0</v>
      </c>
      <c r="D78" s="106">
        <v>0</v>
      </c>
      <c r="E78" s="106">
        <v>3</v>
      </c>
      <c r="F78" s="106">
        <v>3</v>
      </c>
      <c r="G78" s="106">
        <v>3</v>
      </c>
      <c r="H78" s="134"/>
      <c r="I78" s="134"/>
      <c r="J78" s="134"/>
      <c r="K78" s="134"/>
      <c r="L78" s="134"/>
      <c r="M78" s="134"/>
      <c r="N78" s="134"/>
      <c r="O78" s="134"/>
      <c r="P78" s="134"/>
      <c r="Q78" s="134"/>
    </row>
    <row r="79" spans="1:17" outlineLevel="3" x14ac:dyDescent="0.2">
      <c r="A79" s="110" t="s">
        <v>23</v>
      </c>
      <c r="B79" s="106">
        <v>0</v>
      </c>
      <c r="C79" s="106">
        <v>0</v>
      </c>
      <c r="D79" s="106">
        <v>0</v>
      </c>
      <c r="E79" s="106">
        <v>0</v>
      </c>
      <c r="F79" s="106">
        <v>2</v>
      </c>
      <c r="G79" s="106">
        <v>2.35</v>
      </c>
      <c r="H79" s="134"/>
      <c r="I79" s="134"/>
      <c r="J79" s="134"/>
      <c r="K79" s="134"/>
      <c r="L79" s="134"/>
      <c r="M79" s="134"/>
      <c r="N79" s="134"/>
      <c r="O79" s="134"/>
      <c r="P79" s="134"/>
      <c r="Q79" s="134"/>
    </row>
    <row r="80" spans="1:17" outlineLevel="3" x14ac:dyDescent="0.2">
      <c r="A80" s="110" t="s">
        <v>64</v>
      </c>
      <c r="B80" s="106">
        <v>0</v>
      </c>
      <c r="C80" s="106">
        <v>0</v>
      </c>
      <c r="D80" s="106">
        <v>0</v>
      </c>
      <c r="E80" s="106">
        <v>0</v>
      </c>
      <c r="F80" s="106">
        <v>0</v>
      </c>
      <c r="G80" s="106">
        <v>1.13619999127</v>
      </c>
      <c r="H80" s="134"/>
      <c r="I80" s="134"/>
      <c r="J80" s="134"/>
      <c r="K80" s="134"/>
      <c r="L80" s="134"/>
      <c r="M80" s="134"/>
      <c r="N80" s="134"/>
      <c r="O80" s="134"/>
      <c r="P80" s="134"/>
      <c r="Q80" s="134"/>
    </row>
    <row r="81" spans="1:17" outlineLevel="2" x14ac:dyDescent="0.2">
      <c r="A81" s="8" t="s">
        <v>181</v>
      </c>
      <c r="B81" s="247">
        <f t="shared" ref="B81:F81" si="10">SUM(B$82:B$82)</f>
        <v>1.7791325574800001</v>
      </c>
      <c r="C81" s="247">
        <f t="shared" si="10"/>
        <v>1.7016771418900001</v>
      </c>
      <c r="D81" s="247">
        <f t="shared" si="10"/>
        <v>1.6508394016800001</v>
      </c>
      <c r="E81" s="247">
        <f t="shared" si="10"/>
        <v>1.74883683377</v>
      </c>
      <c r="F81" s="247">
        <f t="shared" si="10"/>
        <v>1.7078920409</v>
      </c>
      <c r="G81" s="247">
        <v>1.7071797609599999</v>
      </c>
      <c r="H81" s="134"/>
      <c r="I81" s="134"/>
      <c r="J81" s="134"/>
      <c r="K81" s="134"/>
      <c r="L81" s="134"/>
      <c r="M81" s="134"/>
      <c r="N81" s="134"/>
      <c r="O81" s="134"/>
      <c r="P81" s="134"/>
      <c r="Q81" s="134"/>
    </row>
    <row r="82" spans="1:17" outlineLevel="3" x14ac:dyDescent="0.2">
      <c r="A82" s="110" t="s">
        <v>147</v>
      </c>
      <c r="B82" s="106">
        <v>1.7791325574800001</v>
      </c>
      <c r="C82" s="106">
        <v>1.7016771418900001</v>
      </c>
      <c r="D82" s="106">
        <v>1.6508394016800001</v>
      </c>
      <c r="E82" s="106">
        <v>1.74883683377</v>
      </c>
      <c r="F82" s="106">
        <v>1.7078920409</v>
      </c>
      <c r="G82" s="106">
        <v>1.7071797609599999</v>
      </c>
      <c r="H82" s="134"/>
      <c r="I82" s="134"/>
      <c r="J82" s="134"/>
      <c r="K82" s="134"/>
      <c r="L82" s="134"/>
      <c r="M82" s="134"/>
      <c r="N82" s="134"/>
      <c r="O82" s="134"/>
      <c r="P82" s="134"/>
      <c r="Q82" s="134"/>
    </row>
    <row r="83" spans="1:17" ht="15" x14ac:dyDescent="0.25">
      <c r="A83" s="234" t="s">
        <v>14</v>
      </c>
      <c r="B83" s="124">
        <f t="shared" ref="B83:G83" si="11">B$84+B$101</f>
        <v>9.7537623329799992</v>
      </c>
      <c r="C83" s="124">
        <f t="shared" si="11"/>
        <v>9.912581083600001</v>
      </c>
      <c r="D83" s="124">
        <f t="shared" si="11"/>
        <v>10.25990234883</v>
      </c>
      <c r="E83" s="124">
        <f t="shared" si="11"/>
        <v>10.97770059694</v>
      </c>
      <c r="F83" s="124">
        <f t="shared" si="11"/>
        <v>11.129501242400002</v>
      </c>
      <c r="G83" s="124">
        <f t="shared" si="11"/>
        <v>10.322882459119999</v>
      </c>
      <c r="H83" s="134"/>
      <c r="I83" s="134"/>
      <c r="J83" s="134"/>
      <c r="K83" s="134"/>
      <c r="L83" s="134"/>
      <c r="M83" s="134"/>
      <c r="N83" s="134"/>
      <c r="O83" s="134"/>
      <c r="P83" s="134"/>
      <c r="Q83" s="134"/>
    </row>
    <row r="84" spans="1:17" ht="15" outlineLevel="1" x14ac:dyDescent="0.25">
      <c r="A84" s="97" t="s">
        <v>50</v>
      </c>
      <c r="B84" s="39">
        <f t="shared" ref="B84:G84" si="12">B$85+B$95+B$99</f>
        <v>1.7670156076999999</v>
      </c>
      <c r="C84" s="39">
        <f t="shared" si="12"/>
        <v>0.89411910529000005</v>
      </c>
      <c r="D84" s="39">
        <f t="shared" si="12"/>
        <v>0.70187102033000004</v>
      </c>
      <c r="E84" s="39">
        <f t="shared" si="12"/>
        <v>0.47786587593999996</v>
      </c>
      <c r="F84" s="39">
        <f t="shared" si="12"/>
        <v>0.37367631143999996</v>
      </c>
      <c r="G84" s="39">
        <f t="shared" si="12"/>
        <v>0.40722816271000001</v>
      </c>
      <c r="H84" s="134"/>
      <c r="I84" s="134"/>
      <c r="J84" s="134"/>
      <c r="K84" s="134"/>
      <c r="L84" s="134"/>
      <c r="M84" s="134"/>
      <c r="N84" s="134"/>
      <c r="O84" s="134"/>
      <c r="P84" s="134"/>
      <c r="Q84" s="134"/>
    </row>
    <row r="85" spans="1:17" outlineLevel="2" x14ac:dyDescent="0.2">
      <c r="A85" s="8" t="s">
        <v>195</v>
      </c>
      <c r="B85" s="247">
        <f t="shared" ref="B85:F85" si="13">SUM(B$86:B$94)</f>
        <v>1.36772267545</v>
      </c>
      <c r="C85" s="247">
        <f t="shared" si="13"/>
        <v>0.68331482616000006</v>
      </c>
      <c r="D85" s="247">
        <f t="shared" si="13"/>
        <v>0.58659464145999995</v>
      </c>
      <c r="E85" s="247">
        <f t="shared" si="13"/>
        <v>0.31887770297999996</v>
      </c>
      <c r="F85" s="247">
        <f t="shared" si="13"/>
        <v>0.21669872839999998</v>
      </c>
      <c r="G85" s="247">
        <v>0.22930230094000001</v>
      </c>
      <c r="H85" s="134"/>
      <c r="I85" s="134"/>
      <c r="J85" s="134"/>
      <c r="K85" s="134"/>
      <c r="L85" s="134"/>
      <c r="M85" s="134"/>
      <c r="N85" s="134"/>
      <c r="O85" s="134"/>
      <c r="P85" s="134"/>
      <c r="Q85" s="134"/>
    </row>
    <row r="86" spans="1:17" outlineLevel="3" x14ac:dyDescent="0.2">
      <c r="A86" s="110" t="s">
        <v>112</v>
      </c>
      <c r="B86" s="106">
        <v>7.3564000000000004E-7</v>
      </c>
      <c r="C86" s="106">
        <v>4.8332000000000002E-7</v>
      </c>
      <c r="D86" s="106">
        <v>4.2660999999999998E-7</v>
      </c>
      <c r="E86" s="106">
        <v>4.1329000000000002E-7</v>
      </c>
      <c r="F86" s="106">
        <v>4.1894999999999998E-7</v>
      </c>
      <c r="G86" s="106">
        <v>4.4331999999999998E-7</v>
      </c>
      <c r="H86" s="134"/>
      <c r="I86" s="134"/>
      <c r="J86" s="134"/>
      <c r="K86" s="134"/>
      <c r="L86" s="134"/>
      <c r="M86" s="134"/>
      <c r="N86" s="134"/>
      <c r="O86" s="134"/>
      <c r="P86" s="134"/>
      <c r="Q86" s="134"/>
    </row>
    <row r="87" spans="1:17" outlineLevel="3" x14ac:dyDescent="0.2">
      <c r="A87" s="110" t="s">
        <v>77</v>
      </c>
      <c r="B87" s="106">
        <v>6.3417347789999995E-2</v>
      </c>
      <c r="C87" s="106">
        <v>4.166550871E-2</v>
      </c>
      <c r="D87" s="106">
        <v>3.6777066759999998E-2</v>
      </c>
      <c r="E87" s="106">
        <v>3.5628747449999998E-2</v>
      </c>
      <c r="F87" s="106">
        <v>3.611638491E-2</v>
      </c>
      <c r="G87" s="106">
        <v>3.8216976270000001E-2</v>
      </c>
      <c r="H87" s="134"/>
      <c r="I87" s="134"/>
      <c r="J87" s="134"/>
      <c r="K87" s="134"/>
      <c r="L87" s="134"/>
      <c r="M87" s="134"/>
      <c r="N87" s="134"/>
      <c r="O87" s="134"/>
      <c r="P87" s="134"/>
      <c r="Q87" s="134"/>
    </row>
    <row r="88" spans="1:17" outlineLevel="3" x14ac:dyDescent="0.2">
      <c r="A88" s="110" t="s">
        <v>105</v>
      </c>
      <c r="B88" s="106">
        <v>0.19025204337000001</v>
      </c>
      <c r="C88" s="106">
        <v>0.12499652612999999</v>
      </c>
      <c r="D88" s="106">
        <v>0.11033120028</v>
      </c>
      <c r="E88" s="106">
        <v>7.1257494899999996E-2</v>
      </c>
      <c r="F88" s="106">
        <v>0</v>
      </c>
      <c r="G88" s="106">
        <v>0</v>
      </c>
      <c r="H88" s="134"/>
      <c r="I88" s="134"/>
      <c r="J88" s="134"/>
      <c r="K88" s="134"/>
      <c r="L88" s="134"/>
      <c r="M88" s="134"/>
      <c r="N88" s="134"/>
      <c r="O88" s="134"/>
      <c r="P88" s="134"/>
      <c r="Q88" s="134"/>
    </row>
    <row r="89" spans="1:17" outlineLevel="3" x14ac:dyDescent="0.2">
      <c r="A89" s="110" t="s">
        <v>1</v>
      </c>
      <c r="B89" s="106">
        <v>0.20293551297000001</v>
      </c>
      <c r="C89" s="106">
        <v>0.13332962782999999</v>
      </c>
      <c r="D89" s="106">
        <v>0.11033120028</v>
      </c>
      <c r="E89" s="106">
        <v>0.10688624234999999</v>
      </c>
      <c r="F89" s="106">
        <v>0.10834915472999999</v>
      </c>
      <c r="G89" s="106">
        <v>0.11465092881</v>
      </c>
      <c r="H89" s="134"/>
      <c r="I89" s="134"/>
      <c r="J89" s="134"/>
      <c r="K89" s="134"/>
      <c r="L89" s="134"/>
      <c r="M89" s="134"/>
      <c r="N89" s="134"/>
      <c r="O89" s="134"/>
      <c r="P89" s="134"/>
      <c r="Q89" s="134"/>
    </row>
    <row r="90" spans="1:17" outlineLevel="3" x14ac:dyDescent="0.2">
      <c r="A90" s="110" t="s">
        <v>154</v>
      </c>
      <c r="B90" s="106">
        <v>0.30440326938000001</v>
      </c>
      <c r="C90" s="106">
        <v>0.19999444182000001</v>
      </c>
      <c r="D90" s="106">
        <v>0.17652992045999999</v>
      </c>
      <c r="E90" s="106">
        <v>0</v>
      </c>
      <c r="F90" s="106">
        <v>0</v>
      </c>
      <c r="G90" s="106">
        <v>0</v>
      </c>
      <c r="H90" s="134"/>
      <c r="I90" s="134"/>
      <c r="J90" s="134"/>
      <c r="K90" s="134"/>
      <c r="L90" s="134"/>
      <c r="M90" s="134"/>
      <c r="N90" s="134"/>
      <c r="O90" s="134"/>
      <c r="P90" s="134"/>
      <c r="Q90" s="134"/>
    </row>
    <row r="91" spans="1:17" outlineLevel="3" x14ac:dyDescent="0.2">
      <c r="A91" s="110" t="s">
        <v>102</v>
      </c>
      <c r="B91" s="106">
        <v>0.26952372811000003</v>
      </c>
      <c r="C91" s="106">
        <v>1.041637718E-2</v>
      </c>
      <c r="D91" s="106">
        <v>0</v>
      </c>
      <c r="E91" s="106">
        <v>0</v>
      </c>
      <c r="F91" s="106">
        <v>0</v>
      </c>
      <c r="G91" s="106">
        <v>0</v>
      </c>
      <c r="H91" s="134"/>
      <c r="I91" s="134"/>
      <c r="J91" s="134"/>
      <c r="K91" s="134"/>
      <c r="L91" s="134"/>
      <c r="M91" s="134"/>
      <c r="N91" s="134"/>
      <c r="O91" s="134"/>
      <c r="P91" s="134"/>
      <c r="Q91" s="134"/>
    </row>
    <row r="92" spans="1:17" outlineLevel="3" x14ac:dyDescent="0.2">
      <c r="A92" s="110" t="s">
        <v>0</v>
      </c>
      <c r="B92" s="106">
        <v>0.26318199332999997</v>
      </c>
      <c r="C92" s="106">
        <v>0.17291186116999999</v>
      </c>
      <c r="D92" s="106">
        <v>0.15262482707</v>
      </c>
      <c r="E92" s="106">
        <v>0.10510480498999999</v>
      </c>
      <c r="F92" s="106">
        <v>7.223276981E-2</v>
      </c>
      <c r="G92" s="106">
        <v>7.6433952540000002E-2</v>
      </c>
      <c r="H92" s="134"/>
      <c r="I92" s="134"/>
      <c r="J92" s="134"/>
      <c r="K92" s="134"/>
      <c r="L92" s="134"/>
      <c r="M92" s="134"/>
      <c r="N92" s="134"/>
      <c r="O92" s="134"/>
      <c r="P92" s="134"/>
      <c r="Q92" s="134"/>
    </row>
    <row r="93" spans="1:17" outlineLevel="3" x14ac:dyDescent="0.2">
      <c r="A93" s="110" t="s">
        <v>126</v>
      </c>
      <c r="B93" s="106">
        <v>2.7903633019999999E-2</v>
      </c>
      <c r="C93" s="106">
        <v>0</v>
      </c>
      <c r="D93" s="106">
        <v>0</v>
      </c>
      <c r="E93" s="106">
        <v>0</v>
      </c>
      <c r="F93" s="106">
        <v>0</v>
      </c>
      <c r="G93" s="106">
        <v>0</v>
      </c>
      <c r="H93" s="134"/>
      <c r="I93" s="134"/>
      <c r="J93" s="134"/>
      <c r="K93" s="134"/>
      <c r="L93" s="134"/>
      <c r="M93" s="134"/>
      <c r="N93" s="134"/>
      <c r="O93" s="134"/>
      <c r="P93" s="134"/>
      <c r="Q93" s="134"/>
    </row>
    <row r="94" spans="1:17" outlineLevel="3" x14ac:dyDescent="0.2">
      <c r="A94" s="110" t="s">
        <v>189</v>
      </c>
      <c r="B94" s="106">
        <v>4.6104411839999998E-2</v>
      </c>
      <c r="C94" s="106">
        <v>0</v>
      </c>
      <c r="D94" s="106">
        <v>0</v>
      </c>
      <c r="E94" s="106">
        <v>0</v>
      </c>
      <c r="F94" s="106">
        <v>0</v>
      </c>
      <c r="G94" s="106">
        <v>0</v>
      </c>
      <c r="H94" s="134"/>
      <c r="I94" s="134"/>
      <c r="J94" s="134"/>
      <c r="K94" s="134"/>
      <c r="L94" s="134"/>
      <c r="M94" s="134"/>
      <c r="N94" s="134"/>
      <c r="O94" s="134"/>
      <c r="P94" s="134"/>
      <c r="Q94" s="134"/>
    </row>
    <row r="95" spans="1:17" outlineLevel="2" x14ac:dyDescent="0.2">
      <c r="A95" s="8" t="s">
        <v>116</v>
      </c>
      <c r="B95" s="247">
        <f t="shared" ref="B95:F95" si="14">SUM(B$96:B$98)</f>
        <v>0.39923239088000001</v>
      </c>
      <c r="C95" s="247">
        <f t="shared" si="14"/>
        <v>0.21076450314999998</v>
      </c>
      <c r="D95" s="247">
        <f t="shared" si="14"/>
        <v>0.11524126964</v>
      </c>
      <c r="E95" s="247">
        <f t="shared" si="14"/>
        <v>0.15895415998000001</v>
      </c>
      <c r="F95" s="247">
        <f t="shared" si="14"/>
        <v>0.15694310452999999</v>
      </c>
      <c r="G95" s="247">
        <v>0.17788937793000001</v>
      </c>
      <c r="H95" s="134"/>
      <c r="I95" s="134"/>
      <c r="J95" s="134"/>
      <c r="K95" s="134"/>
      <c r="L95" s="134"/>
      <c r="M95" s="134"/>
      <c r="N95" s="134"/>
      <c r="O95" s="134"/>
      <c r="P95" s="134"/>
      <c r="Q95" s="134"/>
    </row>
    <row r="96" spans="1:17" outlineLevel="3" x14ac:dyDescent="0.2">
      <c r="A96" s="110" t="s">
        <v>49</v>
      </c>
      <c r="B96" s="106">
        <v>0.13317643035999999</v>
      </c>
      <c r="C96" s="106">
        <v>4.3748784149999997E-2</v>
      </c>
      <c r="D96" s="106">
        <v>0</v>
      </c>
      <c r="E96" s="106">
        <v>1.6898108429999999E-2</v>
      </c>
      <c r="F96" s="106">
        <v>3.5871199889999997E-2</v>
      </c>
      <c r="G96" s="106">
        <v>5.3739582530000003E-2</v>
      </c>
      <c r="H96" s="134"/>
      <c r="I96" s="134"/>
      <c r="J96" s="134"/>
      <c r="K96" s="134"/>
      <c r="L96" s="134"/>
      <c r="M96" s="134"/>
      <c r="N96" s="134"/>
      <c r="O96" s="134"/>
      <c r="P96" s="134"/>
      <c r="Q96" s="134"/>
    </row>
    <row r="97" spans="1:17" outlineLevel="3" x14ac:dyDescent="0.2">
      <c r="A97" s="110" t="s">
        <v>123</v>
      </c>
      <c r="B97" s="106">
        <v>0.25429483322000002</v>
      </c>
      <c r="C97" s="106">
        <v>0.16082312704999999</v>
      </c>
      <c r="D97" s="106">
        <v>0.11112971566</v>
      </c>
      <c r="E97" s="106">
        <v>0.1388693298</v>
      </c>
      <c r="F97" s="106">
        <v>0.11839534242999999</v>
      </c>
      <c r="G97" s="106">
        <v>0.12161055132</v>
      </c>
      <c r="H97" s="134"/>
      <c r="I97" s="134"/>
      <c r="J97" s="134"/>
      <c r="K97" s="134"/>
      <c r="L97" s="134"/>
      <c r="M97" s="134"/>
      <c r="N97" s="134"/>
      <c r="O97" s="134"/>
      <c r="P97" s="134"/>
      <c r="Q97" s="134"/>
    </row>
    <row r="98" spans="1:17" outlineLevel="3" x14ac:dyDescent="0.2">
      <c r="A98" s="110" t="s">
        <v>95</v>
      </c>
      <c r="B98" s="106">
        <v>1.17611273E-2</v>
      </c>
      <c r="C98" s="106">
        <v>6.1925919499999996E-3</v>
      </c>
      <c r="D98" s="106">
        <v>4.11155398E-3</v>
      </c>
      <c r="E98" s="106">
        <v>3.18672175E-3</v>
      </c>
      <c r="F98" s="106">
        <v>2.67656221E-3</v>
      </c>
      <c r="G98" s="106">
        <v>2.5392440800000001E-3</v>
      </c>
      <c r="H98" s="134"/>
      <c r="I98" s="134"/>
      <c r="J98" s="134"/>
      <c r="K98" s="134"/>
      <c r="L98" s="134"/>
      <c r="M98" s="134"/>
      <c r="N98" s="134"/>
      <c r="O98" s="134"/>
      <c r="P98" s="134"/>
      <c r="Q98" s="134"/>
    </row>
    <row r="99" spans="1:17" outlineLevel="2" x14ac:dyDescent="0.2">
      <c r="A99" s="8" t="s">
        <v>137</v>
      </c>
      <c r="B99" s="247">
        <f t="shared" ref="B99:F99" si="15">SUM(B$100:B$100)</f>
        <v>6.0541370000000001E-5</v>
      </c>
      <c r="C99" s="247">
        <f t="shared" si="15"/>
        <v>3.9775979999999999E-5</v>
      </c>
      <c r="D99" s="247">
        <f t="shared" si="15"/>
        <v>3.5109230000000001E-5</v>
      </c>
      <c r="E99" s="247">
        <f t="shared" si="15"/>
        <v>3.401298E-5</v>
      </c>
      <c r="F99" s="247">
        <f t="shared" si="15"/>
        <v>3.4478509999999999E-5</v>
      </c>
      <c r="G99" s="247">
        <v>3.6483840000000001E-5</v>
      </c>
      <c r="H99" s="134"/>
      <c r="I99" s="134"/>
      <c r="J99" s="134"/>
      <c r="K99" s="134"/>
      <c r="L99" s="134"/>
      <c r="M99" s="134"/>
      <c r="N99" s="134"/>
      <c r="O99" s="134"/>
      <c r="P99" s="134"/>
      <c r="Q99" s="134"/>
    </row>
    <row r="100" spans="1:17" outlineLevel="3" x14ac:dyDescent="0.2">
      <c r="A100" s="110" t="s">
        <v>71</v>
      </c>
      <c r="B100" s="106">
        <v>6.0541370000000001E-5</v>
      </c>
      <c r="C100" s="106">
        <v>3.9775979999999999E-5</v>
      </c>
      <c r="D100" s="106">
        <v>3.5109230000000001E-5</v>
      </c>
      <c r="E100" s="106">
        <v>3.401298E-5</v>
      </c>
      <c r="F100" s="106">
        <v>3.4478509999999999E-5</v>
      </c>
      <c r="G100" s="106">
        <v>3.6483840000000001E-5</v>
      </c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</row>
    <row r="101" spans="1:17" ht="15" outlineLevel="1" x14ac:dyDescent="0.25">
      <c r="A101" s="97" t="s">
        <v>65</v>
      </c>
      <c r="B101" s="39">
        <f t="shared" ref="B101:G101" si="16">B$102+B$108+B$110+B$123+B$126</f>
        <v>7.9867467252799997</v>
      </c>
      <c r="C101" s="39">
        <f t="shared" si="16"/>
        <v>9.0184619783100004</v>
      </c>
      <c r="D101" s="39">
        <f t="shared" si="16"/>
        <v>9.5580313285000003</v>
      </c>
      <c r="E101" s="39">
        <f t="shared" si="16"/>
        <v>10.499834721000001</v>
      </c>
      <c r="F101" s="39">
        <f t="shared" si="16"/>
        <v>10.755824930960001</v>
      </c>
      <c r="G101" s="39">
        <f t="shared" si="16"/>
        <v>9.9156542964099987</v>
      </c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</row>
    <row r="102" spans="1:17" outlineLevel="2" x14ac:dyDescent="0.2">
      <c r="A102" s="8" t="s">
        <v>178</v>
      </c>
      <c r="B102" s="247">
        <f t="shared" ref="B102:F102" si="17">SUM(B$103:B$107)</f>
        <v>2.5437051230600001</v>
      </c>
      <c r="C102" s="247">
        <f t="shared" si="17"/>
        <v>5.8679120508100002</v>
      </c>
      <c r="D102" s="247">
        <f t="shared" si="17"/>
        <v>7.0237852621300005</v>
      </c>
      <c r="E102" s="247">
        <f t="shared" si="17"/>
        <v>8.1844122870200007</v>
      </c>
      <c r="F102" s="247">
        <f t="shared" si="17"/>
        <v>8.5593320389300001</v>
      </c>
      <c r="G102" s="247">
        <v>8.2635435798299994</v>
      </c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</row>
    <row r="103" spans="1:17" outlineLevel="3" x14ac:dyDescent="0.2">
      <c r="A103" s="110" t="s">
        <v>66</v>
      </c>
      <c r="B103" s="106">
        <v>2.8629790209999999E-2</v>
      </c>
      <c r="C103" s="106">
        <v>1.90260701E-2</v>
      </c>
      <c r="D103" s="106">
        <v>1.088056003E-2</v>
      </c>
      <c r="E103" s="106">
        <v>6.3155020130000003E-2</v>
      </c>
      <c r="F103" s="106">
        <v>0.1145400015</v>
      </c>
      <c r="G103" s="106">
        <v>0.11361999913</v>
      </c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</row>
    <row r="104" spans="1:17" outlineLevel="3" x14ac:dyDescent="0.2">
      <c r="A104" s="110" t="s">
        <v>54</v>
      </c>
      <c r="B104" s="106">
        <v>8.8309116990000006E-2</v>
      </c>
      <c r="C104" s="106">
        <v>0.12708577197000001</v>
      </c>
      <c r="D104" s="106">
        <v>0.38844780925</v>
      </c>
      <c r="E104" s="106">
        <v>0.40809589511</v>
      </c>
      <c r="F104" s="106">
        <v>0.20628031303</v>
      </c>
      <c r="G104" s="106">
        <v>0.26538700596999998</v>
      </c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</row>
    <row r="105" spans="1:17" outlineLevel="3" x14ac:dyDescent="0.2">
      <c r="A105" s="110" t="s">
        <v>96</v>
      </c>
      <c r="B105" s="106">
        <v>0</v>
      </c>
      <c r="C105" s="106">
        <v>0</v>
      </c>
      <c r="D105" s="106">
        <v>3.658550017E-2</v>
      </c>
      <c r="E105" s="106">
        <v>4.1769000090000001E-2</v>
      </c>
      <c r="F105" s="106">
        <v>5.6124600730000002E-2</v>
      </c>
      <c r="G105" s="106">
        <v>5.5673799570000002E-2</v>
      </c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</row>
    <row r="106" spans="1:17" outlineLevel="3" x14ac:dyDescent="0.2">
      <c r="A106" s="110" t="s">
        <v>132</v>
      </c>
      <c r="B106" s="106">
        <v>0.36831129565999998</v>
      </c>
      <c r="C106" s="106">
        <v>0.39244671814999998</v>
      </c>
      <c r="D106" s="106">
        <v>0.45504334538000002</v>
      </c>
      <c r="E106" s="106">
        <v>0.44967000001000001</v>
      </c>
      <c r="F106" s="106">
        <v>0.45706674655000001</v>
      </c>
      <c r="G106" s="106">
        <v>0.46567169465000002</v>
      </c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</row>
    <row r="107" spans="1:17" outlineLevel="3" x14ac:dyDescent="0.2">
      <c r="A107" s="110" t="s">
        <v>147</v>
      </c>
      <c r="B107" s="106">
        <v>2.0584549202</v>
      </c>
      <c r="C107" s="106">
        <v>5.32935349059</v>
      </c>
      <c r="D107" s="106">
        <v>6.1328280473000003</v>
      </c>
      <c r="E107" s="106">
        <v>7.2217223716800003</v>
      </c>
      <c r="F107" s="106">
        <v>7.7253203771200001</v>
      </c>
      <c r="G107" s="106">
        <v>7.36319108051</v>
      </c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</row>
    <row r="108" spans="1:17" outlineLevel="2" x14ac:dyDescent="0.2">
      <c r="A108" s="8" t="s">
        <v>44</v>
      </c>
      <c r="B108" s="247">
        <f t="shared" ref="B108:F108" si="18">SUM(B$109:B$109)</f>
        <v>0.24369463331999999</v>
      </c>
      <c r="C108" s="247">
        <f t="shared" si="18"/>
        <v>0.19495570664</v>
      </c>
      <c r="D108" s="247">
        <f t="shared" si="18"/>
        <v>0.14621677995999999</v>
      </c>
      <c r="E108" s="247">
        <f t="shared" si="18"/>
        <v>9.7477853279999999E-2</v>
      </c>
      <c r="F108" s="247">
        <f t="shared" si="18"/>
        <v>4.8738926600000003E-2</v>
      </c>
      <c r="G108" s="247">
        <v>2.4369463260000002E-2</v>
      </c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</row>
    <row r="109" spans="1:17" outlineLevel="3" x14ac:dyDescent="0.2">
      <c r="A109" s="110" t="s">
        <v>27</v>
      </c>
      <c r="B109" s="106">
        <v>0.24369463331999999</v>
      </c>
      <c r="C109" s="106">
        <v>0.19495570664</v>
      </c>
      <c r="D109" s="106">
        <v>0.14621677995999999</v>
      </c>
      <c r="E109" s="106">
        <v>9.7477853279999999E-2</v>
      </c>
      <c r="F109" s="106">
        <v>4.8738926600000003E-2</v>
      </c>
      <c r="G109" s="106">
        <v>2.4369463260000002E-2</v>
      </c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</row>
    <row r="110" spans="1:17" outlineLevel="2" x14ac:dyDescent="0.2">
      <c r="A110" s="8" t="s">
        <v>216</v>
      </c>
      <c r="B110" s="247">
        <f t="shared" ref="B110:F110" si="19">SUM(B$111:B$122)</f>
        <v>3.2733513524600002</v>
      </c>
      <c r="C110" s="247">
        <f t="shared" si="19"/>
        <v>2.8427356019299999</v>
      </c>
      <c r="D110" s="247">
        <f t="shared" si="19"/>
        <v>2.2785423277099999</v>
      </c>
      <c r="E110" s="247">
        <f t="shared" si="19"/>
        <v>2.1019582370299998</v>
      </c>
      <c r="F110" s="247">
        <f t="shared" si="19"/>
        <v>2.0344831620099999</v>
      </c>
      <c r="G110" s="247">
        <v>1.5145176897299999</v>
      </c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</row>
    <row r="111" spans="1:17" outlineLevel="3" x14ac:dyDescent="0.2">
      <c r="A111" s="110" t="s">
        <v>76</v>
      </c>
      <c r="B111" s="106">
        <v>0</v>
      </c>
      <c r="C111" s="106">
        <v>0</v>
      </c>
      <c r="D111" s="106">
        <v>0</v>
      </c>
      <c r="E111" s="106">
        <v>0</v>
      </c>
      <c r="F111" s="106">
        <v>7.991643658E-2</v>
      </c>
      <c r="G111" s="106">
        <v>0.11508968694</v>
      </c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</row>
    <row r="112" spans="1:17" outlineLevel="3" x14ac:dyDescent="0.2">
      <c r="A112" s="110" t="s">
        <v>174</v>
      </c>
      <c r="B112" s="106">
        <v>0</v>
      </c>
      <c r="C112" s="106">
        <v>0</v>
      </c>
      <c r="D112" s="106">
        <v>0</v>
      </c>
      <c r="E112" s="106">
        <v>0.37729509711999998</v>
      </c>
      <c r="F112" s="106">
        <v>0.45260618235</v>
      </c>
      <c r="G112" s="106">
        <v>0</v>
      </c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</row>
    <row r="113" spans="1:17" outlineLevel="3" x14ac:dyDescent="0.2">
      <c r="A113" s="110" t="s">
        <v>159</v>
      </c>
      <c r="B113" s="106">
        <v>9.1034062159999998E-2</v>
      </c>
      <c r="C113" s="106">
        <v>4.0773885349999997E-2</v>
      </c>
      <c r="D113" s="106">
        <v>0</v>
      </c>
      <c r="E113" s="106">
        <v>0</v>
      </c>
      <c r="F113" s="106">
        <v>0</v>
      </c>
      <c r="G113" s="106">
        <v>0</v>
      </c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</row>
    <row r="114" spans="1:17" outlineLevel="3" x14ac:dyDescent="0.2">
      <c r="A114" s="110" t="s">
        <v>107</v>
      </c>
      <c r="B114" s="106">
        <v>0.1512</v>
      </c>
      <c r="C114" s="106">
        <v>0.1008</v>
      </c>
      <c r="D114" s="106">
        <v>0</v>
      </c>
      <c r="E114" s="106">
        <v>0</v>
      </c>
      <c r="F114" s="106">
        <v>0</v>
      </c>
      <c r="G114" s="106">
        <v>0</v>
      </c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</row>
    <row r="115" spans="1:17" outlineLevel="3" x14ac:dyDescent="0.2">
      <c r="A115" s="110" t="s">
        <v>210</v>
      </c>
      <c r="B115" s="106">
        <v>1.4285716E-2</v>
      </c>
      <c r="C115" s="106">
        <v>0</v>
      </c>
      <c r="D115" s="106">
        <v>1.427420651E-2</v>
      </c>
      <c r="E115" s="106">
        <v>3.7104216299999999E-2</v>
      </c>
      <c r="F115" s="106">
        <v>3.3931242969999997E-2</v>
      </c>
      <c r="G115" s="106">
        <v>3.4153328029999999E-2</v>
      </c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</row>
    <row r="116" spans="1:17" outlineLevel="3" x14ac:dyDescent="0.2">
      <c r="A116" s="110" t="s">
        <v>128</v>
      </c>
      <c r="B116" s="106">
        <v>6.2204700440000003E-2</v>
      </c>
      <c r="C116" s="106">
        <v>4.6435500140000002E-2</v>
      </c>
      <c r="D116" s="106">
        <v>3.5540199949999997E-2</v>
      </c>
      <c r="E116" s="106">
        <v>3.0431699860000001E-2</v>
      </c>
      <c r="F116" s="106">
        <v>1.947180011E-2</v>
      </c>
      <c r="G116" s="106">
        <v>1.448654976E-2</v>
      </c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</row>
    <row r="117" spans="1:17" outlineLevel="3" x14ac:dyDescent="0.2">
      <c r="A117" s="110" t="s">
        <v>119</v>
      </c>
      <c r="B117" s="106">
        <v>0.146933336</v>
      </c>
      <c r="C117" s="106">
        <v>0</v>
      </c>
      <c r="D117" s="106">
        <v>0</v>
      </c>
      <c r="E117" s="106">
        <v>0</v>
      </c>
      <c r="F117" s="106">
        <v>0</v>
      </c>
      <c r="G117" s="106">
        <v>0</v>
      </c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</row>
    <row r="118" spans="1:17" outlineLevel="3" x14ac:dyDescent="0.2">
      <c r="A118" s="110" t="s">
        <v>111</v>
      </c>
      <c r="B118" s="106">
        <v>0.5</v>
      </c>
      <c r="C118" s="106">
        <v>0.5</v>
      </c>
      <c r="D118" s="106">
        <v>0.5</v>
      </c>
      <c r="E118" s="106">
        <v>0</v>
      </c>
      <c r="F118" s="106">
        <v>0</v>
      </c>
      <c r="G118" s="106">
        <v>0</v>
      </c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</row>
    <row r="119" spans="1:17" outlineLevel="3" x14ac:dyDescent="0.2">
      <c r="A119" s="110" t="s">
        <v>151</v>
      </c>
      <c r="B119" s="106">
        <v>8.5000000000000006E-2</v>
      </c>
      <c r="C119" s="106">
        <v>7.2080000000000005E-2</v>
      </c>
      <c r="D119" s="106">
        <v>5.9159999999999997E-2</v>
      </c>
      <c r="E119" s="106">
        <v>4.6240000000000003E-2</v>
      </c>
      <c r="F119" s="106">
        <v>3.3320000000000002E-2</v>
      </c>
      <c r="G119" s="106">
        <v>2.6859999999999998E-2</v>
      </c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</row>
    <row r="120" spans="1:17" outlineLevel="3" x14ac:dyDescent="0.2">
      <c r="A120" s="110" t="s">
        <v>121</v>
      </c>
      <c r="B120" s="106">
        <v>1.552123895</v>
      </c>
      <c r="C120" s="106">
        <v>1.552123895</v>
      </c>
      <c r="D120" s="106">
        <v>1.53909292125</v>
      </c>
      <c r="E120" s="106">
        <v>1.5130309737500001</v>
      </c>
      <c r="F120" s="106">
        <v>1.35</v>
      </c>
      <c r="G120" s="106">
        <v>1.2749999999999999</v>
      </c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</row>
    <row r="121" spans="1:17" outlineLevel="3" x14ac:dyDescent="0.2">
      <c r="A121" s="110" t="s">
        <v>104</v>
      </c>
      <c r="B121" s="106">
        <v>0.19571250000000001</v>
      </c>
      <c r="C121" s="106">
        <v>0.16309375000000001</v>
      </c>
      <c r="D121" s="106">
        <v>0.13047500000000001</v>
      </c>
      <c r="E121" s="106">
        <v>9.7856250000000006E-2</v>
      </c>
      <c r="F121" s="106">
        <v>6.5237500000000004E-2</v>
      </c>
      <c r="G121" s="106">
        <v>4.8928125000000003E-2</v>
      </c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</row>
    <row r="122" spans="1:17" outlineLevel="3" x14ac:dyDescent="0.2">
      <c r="A122" s="110" t="s">
        <v>106</v>
      </c>
      <c r="B122" s="106">
        <v>0.47485714286000003</v>
      </c>
      <c r="C122" s="106">
        <v>0.36742857144000002</v>
      </c>
      <c r="D122" s="106">
        <v>0</v>
      </c>
      <c r="E122" s="106">
        <v>0</v>
      </c>
      <c r="F122" s="106">
        <v>0</v>
      </c>
      <c r="G122" s="106">
        <v>0</v>
      </c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</row>
    <row r="123" spans="1:17" outlineLevel="2" x14ac:dyDescent="0.2">
      <c r="A123" s="8" t="s">
        <v>56</v>
      </c>
      <c r="B123" s="247">
        <f t="shared" ref="B123:F123" si="20">SUM(B$124:B$125)</f>
        <v>1.8080000000000001</v>
      </c>
      <c r="C123" s="247">
        <f t="shared" si="20"/>
        <v>0</v>
      </c>
      <c r="D123" s="247">
        <f t="shared" si="20"/>
        <v>0</v>
      </c>
      <c r="E123" s="247">
        <f t="shared" si="20"/>
        <v>0</v>
      </c>
      <c r="F123" s="247">
        <f t="shared" si="20"/>
        <v>0</v>
      </c>
      <c r="G123" s="247">
        <v>0</v>
      </c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</row>
    <row r="124" spans="1:17" outlineLevel="3" x14ac:dyDescent="0.2">
      <c r="A124" s="110" t="s">
        <v>37</v>
      </c>
      <c r="B124" s="106">
        <v>0.55000000000000004</v>
      </c>
      <c r="C124" s="106">
        <v>0</v>
      </c>
      <c r="D124" s="106">
        <v>0</v>
      </c>
      <c r="E124" s="106">
        <v>0</v>
      </c>
      <c r="F124" s="106">
        <v>0</v>
      </c>
      <c r="G124" s="106">
        <v>0</v>
      </c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</row>
    <row r="125" spans="1:17" outlineLevel="3" x14ac:dyDescent="0.2">
      <c r="A125" s="110" t="s">
        <v>140</v>
      </c>
      <c r="B125" s="106">
        <v>1.258</v>
      </c>
      <c r="C125" s="106">
        <v>0</v>
      </c>
      <c r="D125" s="106">
        <v>0</v>
      </c>
      <c r="E125" s="106">
        <v>0</v>
      </c>
      <c r="F125" s="106">
        <v>0</v>
      </c>
      <c r="G125" s="106">
        <v>0</v>
      </c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</row>
    <row r="126" spans="1:17" outlineLevel="2" x14ac:dyDescent="0.2">
      <c r="A126" s="8" t="s">
        <v>181</v>
      </c>
      <c r="B126" s="247">
        <f t="shared" ref="B126:F126" si="21">SUM(B$127:B$127)</f>
        <v>0.11799561644000001</v>
      </c>
      <c r="C126" s="247">
        <f t="shared" si="21"/>
        <v>0.11285861893</v>
      </c>
      <c r="D126" s="247">
        <f t="shared" si="21"/>
        <v>0.1094869587</v>
      </c>
      <c r="E126" s="247">
        <f t="shared" si="21"/>
        <v>0.11598634367000001</v>
      </c>
      <c r="F126" s="247">
        <f t="shared" si="21"/>
        <v>0.11327080342</v>
      </c>
      <c r="G126" s="247">
        <v>0.11322356359000001</v>
      </c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</row>
    <row r="127" spans="1:17" outlineLevel="3" x14ac:dyDescent="0.2">
      <c r="A127" s="110" t="s">
        <v>147</v>
      </c>
      <c r="B127" s="106">
        <v>0.11799561644000001</v>
      </c>
      <c r="C127" s="106">
        <v>0.11285861893</v>
      </c>
      <c r="D127" s="106">
        <v>0.1094869587</v>
      </c>
      <c r="E127" s="106">
        <v>0.11598634367000001</v>
      </c>
      <c r="F127" s="106">
        <v>0.11327080342</v>
      </c>
      <c r="G127" s="106">
        <v>0.11322356359000001</v>
      </c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</row>
    <row r="128" spans="1:17" x14ac:dyDescent="0.2">
      <c r="B128" s="150"/>
      <c r="C128" s="150"/>
      <c r="D128" s="150"/>
      <c r="E128" s="150"/>
      <c r="F128" s="150"/>
      <c r="G128" s="150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</row>
    <row r="129" spans="2:17" x14ac:dyDescent="0.2">
      <c r="B129" s="150"/>
      <c r="C129" s="150"/>
      <c r="D129" s="150"/>
      <c r="E129" s="150"/>
      <c r="F129" s="150"/>
      <c r="G129" s="150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</row>
    <row r="130" spans="2:17" x14ac:dyDescent="0.2">
      <c r="B130" s="150"/>
      <c r="C130" s="150"/>
      <c r="D130" s="150"/>
      <c r="E130" s="150"/>
      <c r="F130" s="150"/>
      <c r="G130" s="150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</row>
    <row r="131" spans="2:17" x14ac:dyDescent="0.2">
      <c r="B131" s="150"/>
      <c r="C131" s="150"/>
      <c r="D131" s="150"/>
      <c r="E131" s="150"/>
      <c r="F131" s="150"/>
      <c r="G131" s="150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</row>
    <row r="132" spans="2:17" x14ac:dyDescent="0.2">
      <c r="B132" s="150"/>
      <c r="C132" s="150"/>
      <c r="D132" s="150"/>
      <c r="E132" s="150"/>
      <c r="F132" s="150"/>
      <c r="G132" s="150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</row>
    <row r="133" spans="2:17" x14ac:dyDescent="0.2">
      <c r="B133" s="150"/>
      <c r="C133" s="150"/>
      <c r="D133" s="150"/>
      <c r="E133" s="150"/>
      <c r="F133" s="150"/>
      <c r="G133" s="150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</row>
    <row r="134" spans="2:17" x14ac:dyDescent="0.2">
      <c r="B134" s="150"/>
      <c r="C134" s="150"/>
      <c r="D134" s="150"/>
      <c r="E134" s="150"/>
      <c r="F134" s="150"/>
      <c r="G134" s="150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</row>
    <row r="135" spans="2:17" x14ac:dyDescent="0.2">
      <c r="B135" s="150"/>
      <c r="C135" s="150"/>
      <c r="D135" s="150"/>
      <c r="E135" s="150"/>
      <c r="F135" s="150"/>
      <c r="G135" s="150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</row>
    <row r="136" spans="2:17" x14ac:dyDescent="0.2">
      <c r="B136" s="150"/>
      <c r="C136" s="150"/>
      <c r="D136" s="150"/>
      <c r="E136" s="150"/>
      <c r="F136" s="150"/>
      <c r="G136" s="150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</row>
    <row r="137" spans="2:17" x14ac:dyDescent="0.2">
      <c r="B137" s="150"/>
      <c r="C137" s="150"/>
      <c r="D137" s="150"/>
      <c r="E137" s="150"/>
      <c r="F137" s="150"/>
      <c r="G137" s="150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</row>
    <row r="138" spans="2:17" x14ac:dyDescent="0.2">
      <c r="B138" s="150"/>
      <c r="C138" s="150"/>
      <c r="D138" s="150"/>
      <c r="E138" s="150"/>
      <c r="F138" s="150"/>
      <c r="G138" s="150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</row>
    <row r="139" spans="2:17" x14ac:dyDescent="0.2">
      <c r="B139" s="150"/>
      <c r="C139" s="150"/>
      <c r="D139" s="150"/>
      <c r="E139" s="150"/>
      <c r="F139" s="150"/>
      <c r="G139" s="150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</row>
    <row r="140" spans="2:17" x14ac:dyDescent="0.2">
      <c r="B140" s="150"/>
      <c r="C140" s="150"/>
      <c r="D140" s="150"/>
      <c r="E140" s="150"/>
      <c r="F140" s="150"/>
      <c r="G140" s="150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</row>
    <row r="141" spans="2:17" x14ac:dyDescent="0.2">
      <c r="B141" s="150"/>
      <c r="C141" s="150"/>
      <c r="D141" s="150"/>
      <c r="E141" s="150"/>
      <c r="F141" s="150"/>
      <c r="G141" s="150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</row>
    <row r="142" spans="2:17" x14ac:dyDescent="0.2">
      <c r="B142" s="150"/>
      <c r="C142" s="150"/>
      <c r="D142" s="150"/>
      <c r="E142" s="150"/>
      <c r="F142" s="150"/>
      <c r="G142" s="150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</row>
    <row r="143" spans="2:17" x14ac:dyDescent="0.2">
      <c r="B143" s="150"/>
      <c r="C143" s="150"/>
      <c r="D143" s="150"/>
      <c r="E143" s="150"/>
      <c r="F143" s="150"/>
      <c r="G143" s="150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</row>
    <row r="144" spans="2:17" x14ac:dyDescent="0.2">
      <c r="B144" s="150"/>
      <c r="C144" s="150"/>
      <c r="D144" s="150"/>
      <c r="E144" s="150"/>
      <c r="F144" s="150"/>
      <c r="G144" s="150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</row>
    <row r="145" spans="2:17" x14ac:dyDescent="0.2">
      <c r="B145" s="150"/>
      <c r="C145" s="150"/>
      <c r="D145" s="150"/>
      <c r="E145" s="150"/>
      <c r="F145" s="150"/>
      <c r="G145" s="150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</row>
    <row r="146" spans="2:17" x14ac:dyDescent="0.2">
      <c r="B146" s="150"/>
      <c r="C146" s="150"/>
      <c r="D146" s="150"/>
      <c r="E146" s="150"/>
      <c r="F146" s="150"/>
      <c r="G146" s="150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</row>
    <row r="147" spans="2:17" x14ac:dyDescent="0.2">
      <c r="B147" s="150"/>
      <c r="C147" s="150"/>
      <c r="D147" s="150"/>
      <c r="E147" s="150"/>
      <c r="F147" s="150"/>
      <c r="G147" s="150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</row>
    <row r="148" spans="2:17" x14ac:dyDescent="0.2">
      <c r="B148" s="150"/>
      <c r="C148" s="150"/>
      <c r="D148" s="150"/>
      <c r="E148" s="150"/>
      <c r="F148" s="150"/>
      <c r="G148" s="150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</row>
    <row r="149" spans="2:17" x14ac:dyDescent="0.2">
      <c r="B149" s="150"/>
      <c r="C149" s="150"/>
      <c r="D149" s="150"/>
      <c r="E149" s="150"/>
      <c r="F149" s="150"/>
      <c r="G149" s="150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</row>
    <row r="150" spans="2:17" x14ac:dyDescent="0.2">
      <c r="B150" s="150"/>
      <c r="C150" s="150"/>
      <c r="D150" s="150"/>
      <c r="E150" s="150"/>
      <c r="F150" s="150"/>
      <c r="G150" s="150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</row>
    <row r="151" spans="2:17" x14ac:dyDescent="0.2">
      <c r="B151" s="150"/>
      <c r="C151" s="150"/>
      <c r="D151" s="150"/>
      <c r="E151" s="150"/>
      <c r="F151" s="150"/>
      <c r="G151" s="150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</row>
    <row r="152" spans="2:17" x14ac:dyDescent="0.2">
      <c r="B152" s="150"/>
      <c r="C152" s="150"/>
      <c r="D152" s="150"/>
      <c r="E152" s="150"/>
      <c r="F152" s="150"/>
      <c r="G152" s="150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</row>
    <row r="153" spans="2:17" x14ac:dyDescent="0.2">
      <c r="B153" s="150"/>
      <c r="C153" s="150"/>
      <c r="D153" s="150"/>
      <c r="E153" s="150"/>
      <c r="F153" s="150"/>
      <c r="G153" s="150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</row>
    <row r="154" spans="2:17" x14ac:dyDescent="0.2">
      <c r="B154" s="150"/>
      <c r="C154" s="150"/>
      <c r="D154" s="150"/>
      <c r="E154" s="150"/>
      <c r="F154" s="150"/>
      <c r="G154" s="150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</row>
    <row r="155" spans="2:17" x14ac:dyDescent="0.2">
      <c r="B155" s="150"/>
      <c r="C155" s="150"/>
      <c r="D155" s="150"/>
      <c r="E155" s="150"/>
      <c r="F155" s="150"/>
      <c r="G155" s="150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</row>
    <row r="156" spans="2:17" x14ac:dyDescent="0.2">
      <c r="B156" s="150"/>
      <c r="C156" s="150"/>
      <c r="D156" s="150"/>
      <c r="E156" s="150"/>
      <c r="F156" s="150"/>
      <c r="G156" s="150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</row>
    <row r="157" spans="2:17" x14ac:dyDescent="0.2">
      <c r="B157" s="150"/>
      <c r="C157" s="150"/>
      <c r="D157" s="150"/>
      <c r="E157" s="150"/>
      <c r="F157" s="150"/>
      <c r="G157" s="150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</row>
    <row r="158" spans="2:17" x14ac:dyDescent="0.2">
      <c r="B158" s="150"/>
      <c r="C158" s="150"/>
      <c r="D158" s="150"/>
      <c r="E158" s="150"/>
      <c r="F158" s="150"/>
      <c r="G158" s="150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</row>
    <row r="159" spans="2:17" x14ac:dyDescent="0.2">
      <c r="B159" s="150"/>
      <c r="C159" s="150"/>
      <c r="D159" s="150"/>
      <c r="E159" s="150"/>
      <c r="F159" s="150"/>
      <c r="G159" s="150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</row>
    <row r="160" spans="2:17" x14ac:dyDescent="0.2">
      <c r="B160" s="150"/>
      <c r="C160" s="150"/>
      <c r="D160" s="150"/>
      <c r="E160" s="150"/>
      <c r="F160" s="150"/>
      <c r="G160" s="150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</row>
    <row r="161" spans="2:17" x14ac:dyDescent="0.2">
      <c r="B161" s="150"/>
      <c r="C161" s="150"/>
      <c r="D161" s="150"/>
      <c r="E161" s="150"/>
      <c r="F161" s="150"/>
      <c r="G161" s="150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</row>
    <row r="162" spans="2:17" x14ac:dyDescent="0.2">
      <c r="B162" s="150"/>
      <c r="C162" s="150"/>
      <c r="D162" s="150"/>
      <c r="E162" s="150"/>
      <c r="F162" s="150"/>
      <c r="G162" s="150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</row>
    <row r="163" spans="2:17" x14ac:dyDescent="0.2">
      <c r="B163" s="150"/>
      <c r="C163" s="150"/>
      <c r="D163" s="150"/>
      <c r="E163" s="150"/>
      <c r="F163" s="150"/>
      <c r="G163" s="150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</row>
    <row r="164" spans="2:17" x14ac:dyDescent="0.2">
      <c r="B164" s="150"/>
      <c r="C164" s="150"/>
      <c r="D164" s="150"/>
      <c r="E164" s="150"/>
      <c r="F164" s="150"/>
      <c r="G164" s="150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</row>
    <row r="165" spans="2:17" x14ac:dyDescent="0.2">
      <c r="B165" s="150"/>
      <c r="C165" s="150"/>
      <c r="D165" s="150"/>
      <c r="E165" s="150"/>
      <c r="F165" s="150"/>
      <c r="G165" s="150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</row>
    <row r="166" spans="2:17" x14ac:dyDescent="0.2">
      <c r="B166" s="150"/>
      <c r="C166" s="150"/>
      <c r="D166" s="150"/>
      <c r="E166" s="150"/>
      <c r="F166" s="150"/>
      <c r="G166" s="150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</row>
    <row r="167" spans="2:17" x14ac:dyDescent="0.2">
      <c r="B167" s="150"/>
      <c r="C167" s="150"/>
      <c r="D167" s="150"/>
      <c r="E167" s="150"/>
      <c r="F167" s="150"/>
      <c r="G167" s="150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</row>
    <row r="168" spans="2:17" x14ac:dyDescent="0.2">
      <c r="B168" s="150"/>
      <c r="C168" s="150"/>
      <c r="D168" s="150"/>
      <c r="E168" s="150"/>
      <c r="F168" s="150"/>
      <c r="G168" s="150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145" bestFit="1" customWidth="1"/>
    <col min="2" max="2" width="12.42578125" style="162" bestFit="1" customWidth="1"/>
    <col min="3" max="3" width="13.5703125" style="162" bestFit="1" customWidth="1"/>
    <col min="4" max="4" width="10.28515625" style="167" customWidth="1"/>
    <col min="5" max="6" width="13.5703125" style="162" bestFit="1" customWidth="1"/>
    <col min="7" max="7" width="10.28515625" style="167" customWidth="1"/>
    <col min="8" max="8" width="12.7109375" style="162" hidden="1" customWidth="1"/>
    <col min="9" max="9" width="13.7109375" style="162" bestFit="1" customWidth="1"/>
    <col min="10" max="16384" width="9.140625" style="145"/>
  </cols>
  <sheetData>
    <row r="1" spans="1:19" x14ac:dyDescent="0.2">
      <c r="A1" s="26"/>
      <c r="B1" s="271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30.06.2019</v>
      </c>
      <c r="C1" s="272"/>
      <c r="D1" s="272"/>
      <c r="E1" s="272"/>
    </row>
    <row r="2" spans="1:19" ht="38.25" customHeight="1" x14ac:dyDescent="0.3">
      <c r="A2" s="273" t="s">
        <v>8</v>
      </c>
      <c r="B2" s="3"/>
      <c r="C2" s="3"/>
      <c r="D2" s="3"/>
      <c r="E2" s="3"/>
      <c r="F2" s="3"/>
      <c r="G2" s="3"/>
      <c r="H2" s="3"/>
      <c r="I2" s="3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3" spans="1:19" x14ac:dyDescent="0.2">
      <c r="A3" s="26"/>
    </row>
    <row r="4" spans="1:19" s="178" customFormat="1" x14ac:dyDescent="0.2">
      <c r="B4" s="199"/>
      <c r="C4" s="199"/>
      <c r="D4" s="175"/>
      <c r="E4" s="199"/>
      <c r="F4" s="199"/>
      <c r="G4" s="175"/>
      <c r="H4" s="199" t="s">
        <v>138</v>
      </c>
      <c r="I4" s="178" t="str">
        <f>VALVAL</f>
        <v>млрд. одиниць</v>
      </c>
    </row>
    <row r="5" spans="1:19" s="50" customFormat="1" x14ac:dyDescent="0.2">
      <c r="A5" s="81"/>
      <c r="B5" s="265">
        <v>43465</v>
      </c>
      <c r="C5" s="266"/>
      <c r="D5" s="267"/>
      <c r="E5" s="265">
        <v>43646</v>
      </c>
      <c r="F5" s="266"/>
      <c r="G5" s="267"/>
      <c r="H5" s="88"/>
      <c r="I5" s="88"/>
    </row>
    <row r="6" spans="1:19" s="42" customFormat="1" x14ac:dyDescent="0.2">
      <c r="A6" s="105"/>
      <c r="B6" s="255" t="s">
        <v>170</v>
      </c>
      <c r="C6" s="255" t="s">
        <v>173</v>
      </c>
      <c r="D6" s="259" t="s">
        <v>192</v>
      </c>
      <c r="E6" s="255" t="s">
        <v>170</v>
      </c>
      <c r="F6" s="255" t="s">
        <v>173</v>
      </c>
      <c r="G6" s="259" t="s">
        <v>192</v>
      </c>
      <c r="H6" s="255" t="s">
        <v>192</v>
      </c>
      <c r="I6" s="255" t="s">
        <v>67</v>
      </c>
    </row>
    <row r="7" spans="1:19" s="52" customFormat="1" ht="15" x14ac:dyDescent="0.2">
      <c r="A7" s="103" t="s">
        <v>153</v>
      </c>
      <c r="B7" s="161">
        <f t="shared" ref="B7:G7" si="0">SUM(B$8+ B$9)</f>
        <v>78.316490487460001</v>
      </c>
      <c r="C7" s="161">
        <f t="shared" si="0"/>
        <v>2168.44766417245</v>
      </c>
      <c r="D7" s="142">
        <f t="shared" si="0"/>
        <v>1</v>
      </c>
      <c r="E7" s="161">
        <f t="shared" si="0"/>
        <v>80.347737992479992</v>
      </c>
      <c r="F7" s="161">
        <f t="shared" si="0"/>
        <v>2102.4096051445699</v>
      </c>
      <c r="G7" s="142">
        <f t="shared" si="0"/>
        <v>1</v>
      </c>
      <c r="H7" s="161"/>
      <c r="I7" s="161">
        <f>SUM(I$8+ I$9)</f>
        <v>0</v>
      </c>
    </row>
    <row r="8" spans="1:19" s="166" customFormat="1" x14ac:dyDescent="0.2">
      <c r="A8" s="98" t="s">
        <v>70</v>
      </c>
      <c r="B8" s="159">
        <v>67.186989245060005</v>
      </c>
      <c r="C8" s="159">
        <v>1860.29109558508</v>
      </c>
      <c r="D8" s="164">
        <v>0.85789099999999996</v>
      </c>
      <c r="E8" s="159">
        <v>70.024855533359997</v>
      </c>
      <c r="F8" s="159">
        <v>1832.29711937814</v>
      </c>
      <c r="G8" s="164">
        <v>0.87152200000000002</v>
      </c>
      <c r="H8" s="159">
        <v>1.3632E-2</v>
      </c>
      <c r="I8" s="159">
        <v>-21.4</v>
      </c>
    </row>
    <row r="9" spans="1:19" s="166" customFormat="1" x14ac:dyDescent="0.2">
      <c r="A9" s="98" t="s">
        <v>14</v>
      </c>
      <c r="B9" s="159">
        <v>11.1295012424</v>
      </c>
      <c r="C9" s="159">
        <v>308.15656858736997</v>
      </c>
      <c r="D9" s="164">
        <v>0.14210900000000001</v>
      </c>
      <c r="E9" s="159">
        <v>10.322882459120001</v>
      </c>
      <c r="F9" s="159">
        <v>270.11248576642998</v>
      </c>
      <c r="G9" s="164">
        <v>0.12847800000000001</v>
      </c>
      <c r="H9" s="159">
        <v>-1.3632E-2</v>
      </c>
      <c r="I9" s="159">
        <v>21.4</v>
      </c>
    </row>
    <row r="10" spans="1:19" x14ac:dyDescent="0.2">
      <c r="B10" s="150"/>
      <c r="C10" s="150"/>
      <c r="D10" s="155"/>
      <c r="E10" s="150"/>
      <c r="F10" s="150"/>
      <c r="G10" s="155"/>
      <c r="H10" s="150"/>
      <c r="I10" s="150"/>
      <c r="J10" s="134"/>
      <c r="K10" s="134"/>
      <c r="L10" s="134"/>
      <c r="M10" s="134"/>
      <c r="N10" s="134"/>
      <c r="O10" s="134"/>
      <c r="P10" s="134"/>
      <c r="Q10" s="134"/>
    </row>
    <row r="11" spans="1:19" x14ac:dyDescent="0.2">
      <c r="B11" s="150"/>
      <c r="C11" s="150"/>
      <c r="D11" s="155"/>
      <c r="E11" s="150"/>
      <c r="F11" s="150"/>
      <c r="G11" s="155"/>
      <c r="H11" s="150"/>
      <c r="I11" s="150"/>
      <c r="J11" s="134"/>
      <c r="K11" s="134"/>
      <c r="L11" s="134"/>
      <c r="M11" s="134"/>
      <c r="N11" s="134"/>
      <c r="O11" s="134"/>
      <c r="P11" s="134"/>
      <c r="Q11" s="134"/>
    </row>
    <row r="12" spans="1:19" x14ac:dyDescent="0.2">
      <c r="B12" s="150"/>
      <c r="C12" s="150"/>
      <c r="D12" s="155"/>
      <c r="E12" s="150"/>
      <c r="F12" s="150"/>
      <c r="G12" s="155"/>
      <c r="H12" s="150"/>
      <c r="I12" s="150"/>
      <c r="J12" s="134"/>
      <c r="K12" s="134"/>
      <c r="L12" s="134"/>
      <c r="M12" s="134"/>
      <c r="N12" s="134"/>
      <c r="O12" s="134"/>
      <c r="P12" s="134"/>
      <c r="Q12" s="134"/>
    </row>
    <row r="13" spans="1:19" x14ac:dyDescent="0.2">
      <c r="B13" s="150"/>
      <c r="C13" s="150"/>
      <c r="D13" s="155"/>
      <c r="E13" s="150"/>
      <c r="F13" s="150"/>
      <c r="G13" s="155"/>
      <c r="H13" s="150"/>
      <c r="I13" s="150"/>
      <c r="J13" s="134"/>
      <c r="K13" s="134"/>
      <c r="L13" s="134"/>
      <c r="M13" s="134"/>
      <c r="N13" s="134"/>
      <c r="O13" s="134"/>
      <c r="P13" s="134"/>
      <c r="Q13" s="134"/>
    </row>
    <row r="14" spans="1:19" x14ac:dyDescent="0.2">
      <c r="B14" s="150"/>
      <c r="C14" s="150"/>
      <c r="D14" s="155"/>
      <c r="E14" s="150"/>
      <c r="F14" s="150"/>
      <c r="G14" s="155"/>
      <c r="H14" s="150"/>
      <c r="I14" s="150"/>
      <c r="J14" s="134"/>
      <c r="K14" s="134"/>
      <c r="L14" s="134"/>
      <c r="M14" s="134"/>
      <c r="N14" s="134"/>
      <c r="O14" s="134"/>
      <c r="P14" s="134"/>
      <c r="Q14" s="134"/>
    </row>
    <row r="15" spans="1:19" x14ac:dyDescent="0.2">
      <c r="B15" s="150"/>
      <c r="C15" s="150"/>
      <c r="D15" s="155"/>
      <c r="E15" s="150"/>
      <c r="F15" s="150"/>
      <c r="G15" s="155"/>
      <c r="H15" s="150"/>
      <c r="I15" s="150"/>
      <c r="J15" s="134"/>
      <c r="K15" s="134"/>
      <c r="L15" s="134"/>
      <c r="M15" s="134"/>
      <c r="N15" s="134"/>
      <c r="O15" s="134"/>
      <c r="P15" s="134"/>
      <c r="Q15" s="134"/>
    </row>
    <row r="16" spans="1:19" x14ac:dyDescent="0.2">
      <c r="B16" s="150"/>
      <c r="C16" s="150"/>
      <c r="D16" s="155"/>
      <c r="E16" s="150"/>
      <c r="F16" s="150"/>
      <c r="G16" s="155"/>
      <c r="H16" s="150"/>
      <c r="I16" s="150"/>
      <c r="J16" s="134"/>
      <c r="K16" s="134"/>
      <c r="L16" s="134"/>
      <c r="M16" s="134"/>
      <c r="N16" s="134"/>
      <c r="O16" s="134"/>
      <c r="P16" s="134"/>
      <c r="Q16" s="134"/>
    </row>
    <row r="17" spans="2:17" x14ac:dyDescent="0.2">
      <c r="B17" s="150"/>
      <c r="C17" s="150"/>
      <c r="D17" s="155"/>
      <c r="E17" s="150"/>
      <c r="F17" s="150"/>
      <c r="G17" s="155"/>
      <c r="H17" s="150"/>
      <c r="I17" s="150"/>
      <c r="J17" s="134"/>
      <c r="K17" s="134"/>
      <c r="L17" s="134"/>
      <c r="M17" s="134"/>
      <c r="N17" s="134"/>
      <c r="O17" s="134"/>
      <c r="P17" s="134"/>
      <c r="Q17" s="134"/>
    </row>
    <row r="18" spans="2:17" x14ac:dyDescent="0.2">
      <c r="B18" s="150"/>
      <c r="C18" s="150"/>
      <c r="D18" s="155"/>
      <c r="E18" s="150"/>
      <c r="F18" s="150"/>
      <c r="G18" s="155"/>
      <c r="H18" s="150"/>
      <c r="I18" s="150"/>
      <c r="J18" s="134"/>
      <c r="K18" s="134"/>
      <c r="L18" s="134"/>
      <c r="M18" s="134"/>
      <c r="N18" s="134"/>
      <c r="O18" s="134"/>
      <c r="P18" s="134"/>
      <c r="Q18" s="134"/>
    </row>
    <row r="19" spans="2:17" x14ac:dyDescent="0.2">
      <c r="B19" s="150"/>
      <c r="C19" s="150"/>
      <c r="D19" s="155"/>
      <c r="E19" s="150"/>
      <c r="F19" s="150"/>
      <c r="G19" s="155"/>
      <c r="H19" s="150"/>
      <c r="I19" s="150"/>
      <c r="J19" s="134"/>
      <c r="K19" s="134"/>
      <c r="L19" s="134"/>
      <c r="M19" s="134"/>
      <c r="N19" s="134"/>
      <c r="O19" s="134"/>
      <c r="P19" s="134"/>
      <c r="Q19" s="134"/>
    </row>
    <row r="20" spans="2:17" x14ac:dyDescent="0.2">
      <c r="B20" s="150"/>
      <c r="C20" s="150"/>
      <c r="D20" s="155"/>
      <c r="E20" s="150"/>
      <c r="F20" s="150"/>
      <c r="G20" s="155"/>
      <c r="H20" s="150"/>
      <c r="I20" s="150"/>
      <c r="J20" s="134"/>
      <c r="K20" s="134"/>
      <c r="L20" s="134"/>
      <c r="M20" s="134"/>
      <c r="N20" s="134"/>
      <c r="O20" s="134"/>
      <c r="P20" s="134"/>
      <c r="Q20" s="134"/>
    </row>
    <row r="21" spans="2:17" x14ac:dyDescent="0.2">
      <c r="B21" s="150"/>
      <c r="C21" s="150"/>
      <c r="D21" s="155"/>
      <c r="E21" s="150"/>
      <c r="F21" s="150"/>
      <c r="G21" s="155"/>
      <c r="H21" s="150"/>
      <c r="I21" s="150"/>
      <c r="J21" s="134"/>
      <c r="K21" s="134"/>
      <c r="L21" s="134"/>
      <c r="M21" s="134"/>
      <c r="N21" s="134"/>
      <c r="O21" s="134"/>
      <c r="P21" s="134"/>
      <c r="Q21" s="134"/>
    </row>
    <row r="22" spans="2:17" x14ac:dyDescent="0.2">
      <c r="B22" s="150"/>
      <c r="C22" s="150"/>
      <c r="D22" s="155"/>
      <c r="E22" s="150"/>
      <c r="F22" s="150"/>
      <c r="G22" s="155"/>
      <c r="H22" s="150"/>
      <c r="I22" s="150"/>
      <c r="J22" s="134"/>
      <c r="K22" s="134"/>
      <c r="L22" s="134"/>
      <c r="M22" s="134"/>
      <c r="N22" s="134"/>
      <c r="O22" s="134"/>
      <c r="P22" s="134"/>
      <c r="Q22" s="134"/>
    </row>
    <row r="23" spans="2:17" x14ac:dyDescent="0.2">
      <c r="B23" s="150"/>
      <c r="C23" s="150"/>
      <c r="D23" s="155"/>
      <c r="E23" s="150"/>
      <c r="F23" s="150"/>
      <c r="G23" s="155"/>
      <c r="H23" s="150"/>
      <c r="I23" s="150"/>
      <c r="J23" s="134"/>
      <c r="K23" s="134"/>
      <c r="L23" s="134"/>
      <c r="M23" s="134"/>
      <c r="N23" s="134"/>
      <c r="O23" s="134"/>
      <c r="P23" s="134"/>
      <c r="Q23" s="134"/>
    </row>
    <row r="24" spans="2:17" x14ac:dyDescent="0.2">
      <c r="B24" s="150"/>
      <c r="C24" s="150"/>
      <c r="D24" s="155"/>
      <c r="E24" s="150"/>
      <c r="F24" s="150"/>
      <c r="G24" s="155"/>
      <c r="H24" s="150"/>
      <c r="I24" s="150"/>
      <c r="J24" s="134"/>
      <c r="K24" s="134"/>
      <c r="L24" s="134"/>
      <c r="M24" s="134"/>
      <c r="N24" s="134"/>
      <c r="O24" s="134"/>
      <c r="P24" s="134"/>
      <c r="Q24" s="134"/>
    </row>
    <row r="25" spans="2:17" x14ac:dyDescent="0.2">
      <c r="B25" s="150"/>
      <c r="C25" s="150"/>
      <c r="D25" s="155"/>
      <c r="E25" s="150"/>
      <c r="F25" s="150"/>
      <c r="G25" s="155"/>
      <c r="H25" s="150"/>
      <c r="I25" s="150"/>
      <c r="J25" s="134"/>
      <c r="K25" s="134"/>
      <c r="L25" s="134"/>
      <c r="M25" s="134"/>
      <c r="N25" s="134"/>
      <c r="O25" s="134"/>
      <c r="P25" s="134"/>
      <c r="Q25" s="134"/>
    </row>
    <row r="26" spans="2:17" x14ac:dyDescent="0.2">
      <c r="B26" s="150"/>
      <c r="C26" s="150"/>
      <c r="D26" s="155"/>
      <c r="E26" s="150"/>
      <c r="F26" s="150"/>
      <c r="G26" s="155"/>
      <c r="H26" s="150"/>
      <c r="I26" s="150"/>
      <c r="J26" s="134"/>
      <c r="K26" s="134"/>
      <c r="L26" s="134"/>
      <c r="M26" s="134"/>
      <c r="N26" s="134"/>
      <c r="O26" s="134"/>
      <c r="P26" s="134"/>
      <c r="Q26" s="134"/>
    </row>
    <row r="27" spans="2:17" x14ac:dyDescent="0.2">
      <c r="B27" s="150"/>
      <c r="C27" s="150"/>
      <c r="D27" s="155"/>
      <c r="E27" s="150"/>
      <c r="F27" s="150"/>
      <c r="G27" s="155"/>
      <c r="H27" s="150"/>
      <c r="I27" s="150"/>
      <c r="J27" s="134"/>
      <c r="K27" s="134"/>
      <c r="L27" s="134"/>
      <c r="M27" s="134"/>
      <c r="N27" s="134"/>
      <c r="O27" s="134"/>
      <c r="P27" s="134"/>
      <c r="Q27" s="134"/>
    </row>
    <row r="28" spans="2:17" x14ac:dyDescent="0.2">
      <c r="B28" s="150"/>
      <c r="C28" s="150"/>
      <c r="D28" s="155"/>
      <c r="E28" s="150"/>
      <c r="F28" s="150"/>
      <c r="G28" s="155"/>
      <c r="H28" s="150"/>
      <c r="I28" s="150"/>
      <c r="J28" s="134"/>
      <c r="K28" s="134"/>
      <c r="L28" s="134"/>
      <c r="M28" s="134"/>
      <c r="N28" s="134"/>
      <c r="O28" s="134"/>
      <c r="P28" s="134"/>
      <c r="Q28" s="134"/>
    </row>
    <row r="29" spans="2:17" x14ac:dyDescent="0.2">
      <c r="B29" s="150"/>
      <c r="C29" s="150"/>
      <c r="D29" s="155"/>
      <c r="E29" s="150"/>
      <c r="F29" s="150"/>
      <c r="G29" s="155"/>
      <c r="H29" s="150"/>
      <c r="I29" s="150"/>
      <c r="J29" s="134"/>
      <c r="K29" s="134"/>
      <c r="L29" s="134"/>
      <c r="M29" s="134"/>
      <c r="N29" s="134"/>
      <c r="O29" s="134"/>
      <c r="P29" s="134"/>
      <c r="Q29" s="134"/>
    </row>
    <row r="30" spans="2:17" x14ac:dyDescent="0.2">
      <c r="B30" s="150"/>
      <c r="C30" s="150"/>
      <c r="D30" s="155"/>
      <c r="E30" s="150"/>
      <c r="F30" s="150"/>
      <c r="G30" s="155"/>
      <c r="H30" s="150"/>
      <c r="I30" s="150"/>
      <c r="J30" s="134"/>
      <c r="K30" s="134"/>
      <c r="L30" s="134"/>
      <c r="M30" s="134"/>
      <c r="N30" s="134"/>
      <c r="O30" s="134"/>
      <c r="P30" s="134"/>
      <c r="Q30" s="134"/>
    </row>
    <row r="31" spans="2:17" x14ac:dyDescent="0.2">
      <c r="B31" s="150"/>
      <c r="C31" s="150"/>
      <c r="D31" s="155"/>
      <c r="E31" s="150"/>
      <c r="F31" s="150"/>
      <c r="G31" s="155"/>
      <c r="H31" s="150"/>
      <c r="I31" s="150"/>
      <c r="J31" s="134"/>
      <c r="K31" s="134"/>
      <c r="L31" s="134"/>
      <c r="M31" s="134"/>
      <c r="N31" s="134"/>
      <c r="O31" s="134"/>
      <c r="P31" s="134"/>
      <c r="Q31" s="134"/>
    </row>
    <row r="32" spans="2:17" x14ac:dyDescent="0.2">
      <c r="B32" s="150"/>
      <c r="C32" s="150"/>
      <c r="D32" s="155"/>
      <c r="E32" s="150"/>
      <c r="F32" s="150"/>
      <c r="G32" s="155"/>
      <c r="H32" s="150"/>
      <c r="I32" s="150"/>
      <c r="J32" s="134"/>
      <c r="K32" s="134"/>
      <c r="L32" s="134"/>
      <c r="M32" s="134"/>
      <c r="N32" s="134"/>
      <c r="O32" s="134"/>
      <c r="P32" s="134"/>
      <c r="Q32" s="134"/>
    </row>
    <row r="33" spans="2:17" x14ac:dyDescent="0.2">
      <c r="B33" s="150"/>
      <c r="C33" s="150"/>
      <c r="D33" s="155"/>
      <c r="E33" s="150"/>
      <c r="F33" s="150"/>
      <c r="G33" s="155"/>
      <c r="H33" s="150"/>
      <c r="I33" s="150"/>
      <c r="J33" s="134"/>
      <c r="K33" s="134"/>
      <c r="L33" s="134"/>
      <c r="M33" s="134"/>
      <c r="N33" s="134"/>
      <c r="O33" s="134"/>
      <c r="P33" s="134"/>
      <c r="Q33" s="134"/>
    </row>
    <row r="34" spans="2:17" x14ac:dyDescent="0.2">
      <c r="B34" s="150"/>
      <c r="C34" s="150"/>
      <c r="D34" s="155"/>
      <c r="E34" s="150"/>
      <c r="F34" s="150"/>
      <c r="G34" s="155"/>
      <c r="H34" s="150"/>
      <c r="I34" s="150"/>
      <c r="J34" s="134"/>
      <c r="K34" s="134"/>
      <c r="L34" s="134"/>
      <c r="M34" s="134"/>
      <c r="N34" s="134"/>
      <c r="O34" s="134"/>
      <c r="P34" s="134"/>
      <c r="Q34" s="134"/>
    </row>
    <row r="35" spans="2:17" x14ac:dyDescent="0.2">
      <c r="B35" s="150"/>
      <c r="C35" s="150"/>
      <c r="D35" s="155"/>
      <c r="E35" s="150"/>
      <c r="F35" s="150"/>
      <c r="G35" s="155"/>
      <c r="H35" s="150"/>
      <c r="I35" s="150"/>
      <c r="J35" s="134"/>
      <c r="K35" s="134"/>
      <c r="L35" s="134"/>
      <c r="M35" s="134"/>
      <c r="N35" s="134"/>
      <c r="O35" s="134"/>
      <c r="P35" s="134"/>
      <c r="Q35" s="134"/>
    </row>
    <row r="36" spans="2:17" x14ac:dyDescent="0.2">
      <c r="B36" s="150"/>
      <c r="C36" s="150"/>
      <c r="D36" s="155"/>
      <c r="E36" s="150"/>
      <c r="F36" s="150"/>
      <c r="G36" s="155"/>
      <c r="H36" s="150"/>
      <c r="I36" s="150"/>
      <c r="J36" s="134"/>
      <c r="K36" s="134"/>
      <c r="L36" s="134"/>
      <c r="M36" s="134"/>
      <c r="N36" s="134"/>
      <c r="O36" s="134"/>
      <c r="P36" s="134"/>
      <c r="Q36" s="134"/>
    </row>
    <row r="37" spans="2:17" x14ac:dyDescent="0.2">
      <c r="B37" s="150"/>
      <c r="C37" s="150"/>
      <c r="D37" s="155"/>
      <c r="E37" s="150"/>
      <c r="F37" s="150"/>
      <c r="G37" s="155"/>
      <c r="H37" s="150"/>
      <c r="I37" s="150"/>
      <c r="J37" s="134"/>
      <c r="K37" s="134"/>
      <c r="L37" s="134"/>
      <c r="M37" s="134"/>
      <c r="N37" s="134"/>
      <c r="O37" s="134"/>
      <c r="P37" s="134"/>
      <c r="Q37" s="134"/>
    </row>
    <row r="38" spans="2:17" x14ac:dyDescent="0.2">
      <c r="B38" s="150"/>
      <c r="C38" s="150"/>
      <c r="D38" s="155"/>
      <c r="E38" s="150"/>
      <c r="F38" s="150"/>
      <c r="G38" s="155"/>
      <c r="H38" s="150"/>
      <c r="I38" s="150"/>
      <c r="J38" s="134"/>
      <c r="K38" s="134"/>
      <c r="L38" s="134"/>
      <c r="M38" s="134"/>
      <c r="N38" s="134"/>
      <c r="O38" s="134"/>
      <c r="P38" s="134"/>
      <c r="Q38" s="134"/>
    </row>
    <row r="39" spans="2:17" x14ac:dyDescent="0.2">
      <c r="B39" s="150"/>
      <c r="C39" s="150"/>
      <c r="D39" s="155"/>
      <c r="E39" s="150"/>
      <c r="F39" s="150"/>
      <c r="G39" s="155"/>
      <c r="H39" s="150"/>
      <c r="I39" s="150"/>
      <c r="J39" s="134"/>
      <c r="K39" s="134"/>
      <c r="L39" s="134"/>
      <c r="M39" s="134"/>
      <c r="N39" s="134"/>
      <c r="O39" s="134"/>
      <c r="P39" s="134"/>
      <c r="Q39" s="134"/>
    </row>
    <row r="40" spans="2:17" x14ac:dyDescent="0.2">
      <c r="B40" s="150"/>
      <c r="C40" s="150"/>
      <c r="D40" s="155"/>
      <c r="E40" s="150"/>
      <c r="F40" s="150"/>
      <c r="G40" s="155"/>
      <c r="H40" s="150"/>
      <c r="I40" s="150"/>
      <c r="J40" s="134"/>
      <c r="K40" s="134"/>
      <c r="L40" s="134"/>
      <c r="M40" s="134"/>
      <c r="N40" s="134"/>
      <c r="O40" s="134"/>
      <c r="P40" s="134"/>
      <c r="Q40" s="134"/>
    </row>
    <row r="41" spans="2:17" x14ac:dyDescent="0.2">
      <c r="B41" s="150"/>
      <c r="C41" s="150"/>
      <c r="D41" s="155"/>
      <c r="E41" s="150"/>
      <c r="F41" s="150"/>
      <c r="G41" s="155"/>
      <c r="H41" s="150"/>
      <c r="I41" s="150"/>
      <c r="J41" s="134"/>
      <c r="K41" s="134"/>
      <c r="L41" s="134"/>
      <c r="M41" s="134"/>
      <c r="N41" s="134"/>
      <c r="O41" s="134"/>
      <c r="P41" s="134"/>
      <c r="Q41" s="134"/>
    </row>
    <row r="42" spans="2:17" x14ac:dyDescent="0.2">
      <c r="B42" s="150"/>
      <c r="C42" s="150"/>
      <c r="D42" s="155"/>
      <c r="E42" s="150"/>
      <c r="F42" s="150"/>
      <c r="G42" s="155"/>
      <c r="H42" s="150"/>
      <c r="I42" s="150"/>
      <c r="J42" s="134"/>
      <c r="K42" s="134"/>
      <c r="L42" s="134"/>
      <c r="M42" s="134"/>
      <c r="N42" s="134"/>
      <c r="O42" s="134"/>
      <c r="P42" s="134"/>
      <c r="Q42" s="134"/>
    </row>
    <row r="43" spans="2:17" x14ac:dyDescent="0.2">
      <c r="B43" s="150"/>
      <c r="C43" s="150"/>
      <c r="D43" s="155"/>
      <c r="E43" s="150"/>
      <c r="F43" s="150"/>
      <c r="G43" s="155"/>
      <c r="H43" s="150"/>
      <c r="I43" s="150"/>
      <c r="J43" s="134"/>
      <c r="K43" s="134"/>
      <c r="L43" s="134"/>
      <c r="M43" s="134"/>
      <c r="N43" s="134"/>
      <c r="O43" s="134"/>
      <c r="P43" s="134"/>
      <c r="Q43" s="134"/>
    </row>
    <row r="44" spans="2:17" x14ac:dyDescent="0.2">
      <c r="B44" s="150"/>
      <c r="C44" s="150"/>
      <c r="D44" s="155"/>
      <c r="E44" s="150"/>
      <c r="F44" s="150"/>
      <c r="G44" s="155"/>
      <c r="H44" s="150"/>
      <c r="I44" s="150"/>
      <c r="J44" s="134"/>
      <c r="K44" s="134"/>
      <c r="L44" s="134"/>
      <c r="M44" s="134"/>
      <c r="N44" s="134"/>
      <c r="O44" s="134"/>
      <c r="P44" s="134"/>
      <c r="Q44" s="134"/>
    </row>
    <row r="45" spans="2:17" x14ac:dyDescent="0.2">
      <c r="B45" s="150"/>
      <c r="C45" s="150"/>
      <c r="D45" s="155"/>
      <c r="E45" s="150"/>
      <c r="F45" s="150"/>
      <c r="G45" s="155"/>
      <c r="H45" s="150"/>
      <c r="I45" s="150"/>
      <c r="J45" s="134"/>
      <c r="K45" s="134"/>
      <c r="L45" s="134"/>
      <c r="M45" s="134"/>
      <c r="N45" s="134"/>
      <c r="O45" s="134"/>
      <c r="P45" s="134"/>
      <c r="Q45" s="134"/>
    </row>
    <row r="46" spans="2:17" x14ac:dyDescent="0.2">
      <c r="B46" s="150"/>
      <c r="C46" s="150"/>
      <c r="D46" s="155"/>
      <c r="E46" s="150"/>
      <c r="F46" s="150"/>
      <c r="G46" s="155"/>
      <c r="H46" s="150"/>
      <c r="I46" s="150"/>
      <c r="J46" s="134"/>
      <c r="K46" s="134"/>
      <c r="L46" s="134"/>
      <c r="M46" s="134"/>
      <c r="N46" s="134"/>
      <c r="O46" s="134"/>
      <c r="P46" s="134"/>
      <c r="Q46" s="134"/>
    </row>
    <row r="47" spans="2:17" x14ac:dyDescent="0.2">
      <c r="B47" s="150"/>
      <c r="C47" s="150"/>
      <c r="D47" s="155"/>
      <c r="E47" s="150"/>
      <c r="F47" s="150"/>
      <c r="G47" s="155"/>
      <c r="H47" s="150"/>
      <c r="I47" s="150"/>
      <c r="J47" s="134"/>
      <c r="K47" s="134"/>
      <c r="L47" s="134"/>
      <c r="M47" s="134"/>
      <c r="N47" s="134"/>
      <c r="O47" s="134"/>
      <c r="P47" s="134"/>
      <c r="Q47" s="134"/>
    </row>
    <row r="48" spans="2:17" x14ac:dyDescent="0.2">
      <c r="B48" s="150"/>
      <c r="C48" s="150"/>
      <c r="D48" s="155"/>
      <c r="E48" s="150"/>
      <c r="F48" s="150"/>
      <c r="G48" s="155"/>
      <c r="H48" s="150"/>
      <c r="I48" s="150"/>
      <c r="J48" s="134"/>
      <c r="K48" s="134"/>
      <c r="L48" s="134"/>
      <c r="M48" s="134"/>
      <c r="N48" s="134"/>
      <c r="O48" s="134"/>
      <c r="P48" s="134"/>
      <c r="Q48" s="134"/>
    </row>
    <row r="49" spans="2:17" x14ac:dyDescent="0.2">
      <c r="B49" s="150"/>
      <c r="C49" s="150"/>
      <c r="D49" s="155"/>
      <c r="E49" s="150"/>
      <c r="F49" s="150"/>
      <c r="G49" s="155"/>
      <c r="H49" s="150"/>
      <c r="I49" s="150"/>
      <c r="J49" s="134"/>
      <c r="K49" s="134"/>
      <c r="L49" s="134"/>
      <c r="M49" s="134"/>
      <c r="N49" s="134"/>
      <c r="O49" s="134"/>
      <c r="P49" s="134"/>
      <c r="Q49" s="134"/>
    </row>
    <row r="50" spans="2:17" x14ac:dyDescent="0.2">
      <c r="B50" s="150"/>
      <c r="C50" s="150"/>
      <c r="D50" s="155"/>
      <c r="E50" s="150"/>
      <c r="F50" s="150"/>
      <c r="G50" s="155"/>
      <c r="H50" s="150"/>
      <c r="I50" s="150"/>
      <c r="J50" s="134"/>
      <c r="K50" s="134"/>
      <c r="L50" s="134"/>
      <c r="M50" s="134"/>
      <c r="N50" s="134"/>
      <c r="O50" s="134"/>
      <c r="P50" s="134"/>
      <c r="Q50" s="134"/>
    </row>
    <row r="51" spans="2:17" x14ac:dyDescent="0.2">
      <c r="B51" s="150"/>
      <c r="C51" s="150"/>
      <c r="D51" s="155"/>
      <c r="E51" s="150"/>
      <c r="F51" s="150"/>
      <c r="G51" s="155"/>
      <c r="H51" s="150"/>
      <c r="I51" s="150"/>
      <c r="J51" s="134"/>
      <c r="K51" s="134"/>
      <c r="L51" s="134"/>
      <c r="M51" s="134"/>
      <c r="N51" s="134"/>
      <c r="O51" s="134"/>
      <c r="P51" s="134"/>
      <c r="Q51" s="134"/>
    </row>
    <row r="52" spans="2:17" x14ac:dyDescent="0.2">
      <c r="B52" s="150"/>
      <c r="C52" s="150"/>
      <c r="D52" s="155"/>
      <c r="E52" s="150"/>
      <c r="F52" s="150"/>
      <c r="G52" s="155"/>
      <c r="H52" s="150"/>
      <c r="I52" s="150"/>
      <c r="J52" s="134"/>
      <c r="K52" s="134"/>
      <c r="L52" s="134"/>
      <c r="M52" s="134"/>
      <c r="N52" s="134"/>
      <c r="O52" s="134"/>
      <c r="P52" s="134"/>
      <c r="Q52" s="134"/>
    </row>
    <row r="53" spans="2:17" x14ac:dyDescent="0.2">
      <c r="B53" s="150"/>
      <c r="C53" s="150"/>
      <c r="D53" s="155"/>
      <c r="E53" s="150"/>
      <c r="F53" s="150"/>
      <c r="G53" s="155"/>
      <c r="H53" s="150"/>
      <c r="I53" s="150"/>
      <c r="J53" s="134"/>
      <c r="K53" s="134"/>
      <c r="L53" s="134"/>
      <c r="M53" s="134"/>
      <c r="N53" s="134"/>
      <c r="O53" s="134"/>
      <c r="P53" s="134"/>
      <c r="Q53" s="134"/>
    </row>
    <row r="54" spans="2:17" x14ac:dyDescent="0.2">
      <c r="B54" s="150"/>
      <c r="C54" s="150"/>
      <c r="D54" s="155"/>
      <c r="E54" s="150"/>
      <c r="F54" s="150"/>
      <c r="G54" s="155"/>
      <c r="H54" s="150"/>
      <c r="I54" s="150"/>
      <c r="J54" s="134"/>
      <c r="K54" s="134"/>
      <c r="L54" s="134"/>
      <c r="M54" s="134"/>
      <c r="N54" s="134"/>
      <c r="O54" s="134"/>
      <c r="P54" s="134"/>
      <c r="Q54" s="134"/>
    </row>
    <row r="55" spans="2:17" x14ac:dyDescent="0.2">
      <c r="B55" s="150"/>
      <c r="C55" s="150"/>
      <c r="D55" s="155"/>
      <c r="E55" s="150"/>
      <c r="F55" s="150"/>
      <c r="G55" s="155"/>
      <c r="H55" s="150"/>
      <c r="I55" s="150"/>
      <c r="J55" s="134"/>
      <c r="K55" s="134"/>
      <c r="L55" s="134"/>
      <c r="M55" s="134"/>
      <c r="N55" s="134"/>
      <c r="O55" s="134"/>
      <c r="P55" s="134"/>
      <c r="Q55" s="134"/>
    </row>
    <row r="56" spans="2:17" x14ac:dyDescent="0.2">
      <c r="B56" s="150"/>
      <c r="C56" s="150"/>
      <c r="D56" s="155"/>
      <c r="E56" s="150"/>
      <c r="F56" s="150"/>
      <c r="G56" s="155"/>
      <c r="H56" s="150"/>
      <c r="I56" s="150"/>
      <c r="J56" s="134"/>
      <c r="K56" s="134"/>
      <c r="L56" s="134"/>
      <c r="M56" s="134"/>
      <c r="N56" s="134"/>
      <c r="O56" s="134"/>
      <c r="P56" s="134"/>
      <c r="Q56" s="134"/>
    </row>
    <row r="57" spans="2:17" x14ac:dyDescent="0.2">
      <c r="B57" s="150"/>
      <c r="C57" s="150"/>
      <c r="D57" s="155"/>
      <c r="E57" s="150"/>
      <c r="F57" s="150"/>
      <c r="G57" s="155"/>
      <c r="H57" s="150"/>
      <c r="I57" s="150"/>
      <c r="J57" s="134"/>
      <c r="K57" s="134"/>
      <c r="L57" s="134"/>
      <c r="M57" s="134"/>
      <c r="N57" s="134"/>
      <c r="O57" s="134"/>
      <c r="P57" s="134"/>
      <c r="Q57" s="134"/>
    </row>
    <row r="58" spans="2:17" x14ac:dyDescent="0.2">
      <c r="B58" s="150"/>
      <c r="C58" s="150"/>
      <c r="D58" s="155"/>
      <c r="E58" s="150"/>
      <c r="F58" s="150"/>
      <c r="G58" s="155"/>
      <c r="H58" s="150"/>
      <c r="I58" s="150"/>
      <c r="J58" s="134"/>
      <c r="K58" s="134"/>
      <c r="L58" s="134"/>
      <c r="M58" s="134"/>
      <c r="N58" s="134"/>
      <c r="O58" s="134"/>
      <c r="P58" s="134"/>
      <c r="Q58" s="134"/>
    </row>
    <row r="59" spans="2:17" x14ac:dyDescent="0.2">
      <c r="B59" s="150"/>
      <c r="C59" s="150"/>
      <c r="D59" s="155"/>
      <c r="E59" s="150"/>
      <c r="F59" s="150"/>
      <c r="G59" s="155"/>
      <c r="H59" s="150"/>
      <c r="I59" s="150"/>
      <c r="J59" s="134"/>
      <c r="K59" s="134"/>
      <c r="L59" s="134"/>
      <c r="M59" s="134"/>
      <c r="N59" s="134"/>
      <c r="O59" s="134"/>
      <c r="P59" s="134"/>
      <c r="Q59" s="134"/>
    </row>
    <row r="60" spans="2:17" x14ac:dyDescent="0.2">
      <c r="B60" s="150"/>
      <c r="C60" s="150"/>
      <c r="D60" s="155"/>
      <c r="E60" s="150"/>
      <c r="F60" s="150"/>
      <c r="G60" s="155"/>
      <c r="H60" s="150"/>
      <c r="I60" s="150"/>
      <c r="J60" s="134"/>
      <c r="K60" s="134"/>
      <c r="L60" s="134"/>
      <c r="M60" s="134"/>
      <c r="N60" s="134"/>
      <c r="O60" s="134"/>
      <c r="P60" s="134"/>
      <c r="Q60" s="134"/>
    </row>
    <row r="61" spans="2:17" x14ac:dyDescent="0.2">
      <c r="B61" s="150"/>
      <c r="C61" s="150"/>
      <c r="D61" s="155"/>
      <c r="E61" s="150"/>
      <c r="F61" s="150"/>
      <c r="G61" s="155"/>
      <c r="H61" s="150"/>
      <c r="I61" s="150"/>
      <c r="J61" s="134"/>
      <c r="K61" s="134"/>
      <c r="L61" s="134"/>
      <c r="M61" s="134"/>
      <c r="N61" s="134"/>
      <c r="O61" s="134"/>
      <c r="P61" s="134"/>
      <c r="Q61" s="134"/>
    </row>
    <row r="62" spans="2:17" x14ac:dyDescent="0.2">
      <c r="B62" s="150"/>
      <c r="C62" s="150"/>
      <c r="D62" s="155"/>
      <c r="E62" s="150"/>
      <c r="F62" s="150"/>
      <c r="G62" s="155"/>
      <c r="H62" s="150"/>
      <c r="I62" s="150"/>
      <c r="J62" s="134"/>
      <c r="K62" s="134"/>
      <c r="L62" s="134"/>
      <c r="M62" s="134"/>
      <c r="N62" s="134"/>
      <c r="O62" s="134"/>
      <c r="P62" s="134"/>
      <c r="Q62" s="134"/>
    </row>
    <row r="63" spans="2:17" x14ac:dyDescent="0.2">
      <c r="B63" s="150"/>
      <c r="C63" s="150"/>
      <c r="D63" s="155"/>
      <c r="E63" s="150"/>
      <c r="F63" s="150"/>
      <c r="G63" s="155"/>
      <c r="H63" s="150"/>
      <c r="I63" s="150"/>
      <c r="J63" s="134"/>
      <c r="K63" s="134"/>
      <c r="L63" s="134"/>
      <c r="M63" s="134"/>
      <c r="N63" s="134"/>
      <c r="O63" s="134"/>
      <c r="P63" s="134"/>
      <c r="Q63" s="134"/>
    </row>
    <row r="64" spans="2:17" x14ac:dyDescent="0.2">
      <c r="B64" s="150"/>
      <c r="C64" s="150"/>
      <c r="D64" s="155"/>
      <c r="E64" s="150"/>
      <c r="F64" s="150"/>
      <c r="G64" s="155"/>
      <c r="H64" s="150"/>
      <c r="I64" s="150"/>
      <c r="J64" s="134"/>
      <c r="K64" s="134"/>
      <c r="L64" s="134"/>
      <c r="M64" s="134"/>
      <c r="N64" s="134"/>
      <c r="O64" s="134"/>
      <c r="P64" s="134"/>
      <c r="Q64" s="134"/>
    </row>
    <row r="65" spans="2:17" x14ac:dyDescent="0.2">
      <c r="B65" s="150"/>
      <c r="C65" s="150"/>
      <c r="D65" s="155"/>
      <c r="E65" s="150"/>
      <c r="F65" s="150"/>
      <c r="G65" s="155"/>
      <c r="H65" s="150"/>
      <c r="I65" s="150"/>
      <c r="J65" s="134"/>
      <c r="K65" s="134"/>
      <c r="L65" s="134"/>
      <c r="M65" s="134"/>
      <c r="N65" s="134"/>
      <c r="O65" s="134"/>
      <c r="P65" s="134"/>
      <c r="Q65" s="134"/>
    </row>
    <row r="66" spans="2:17" x14ac:dyDescent="0.2">
      <c r="B66" s="150"/>
      <c r="C66" s="150"/>
      <c r="D66" s="155"/>
      <c r="E66" s="150"/>
      <c r="F66" s="150"/>
      <c r="G66" s="155"/>
      <c r="H66" s="150"/>
      <c r="I66" s="150"/>
      <c r="J66" s="134"/>
      <c r="K66" s="134"/>
      <c r="L66" s="134"/>
      <c r="M66" s="134"/>
      <c r="N66" s="134"/>
      <c r="O66" s="134"/>
      <c r="P66" s="134"/>
      <c r="Q66" s="134"/>
    </row>
    <row r="67" spans="2:17" x14ac:dyDescent="0.2">
      <c r="B67" s="150"/>
      <c r="C67" s="150"/>
      <c r="D67" s="155"/>
      <c r="E67" s="150"/>
      <c r="F67" s="150"/>
      <c r="G67" s="155"/>
      <c r="H67" s="150"/>
      <c r="I67" s="150"/>
      <c r="J67" s="134"/>
      <c r="K67" s="134"/>
      <c r="L67" s="134"/>
      <c r="M67" s="134"/>
      <c r="N67" s="134"/>
      <c r="O67" s="134"/>
      <c r="P67" s="134"/>
      <c r="Q67" s="134"/>
    </row>
    <row r="68" spans="2:17" x14ac:dyDescent="0.2">
      <c r="B68" s="150"/>
      <c r="C68" s="150"/>
      <c r="D68" s="155"/>
      <c r="E68" s="150"/>
      <c r="F68" s="150"/>
      <c r="G68" s="155"/>
      <c r="H68" s="150"/>
      <c r="I68" s="150"/>
      <c r="J68" s="134"/>
      <c r="K68" s="134"/>
      <c r="L68" s="134"/>
      <c r="M68" s="134"/>
      <c r="N68" s="134"/>
      <c r="O68" s="134"/>
      <c r="P68" s="134"/>
      <c r="Q68" s="134"/>
    </row>
    <row r="69" spans="2:17" x14ac:dyDescent="0.2">
      <c r="B69" s="150"/>
      <c r="C69" s="150"/>
      <c r="D69" s="155"/>
      <c r="E69" s="150"/>
      <c r="F69" s="150"/>
      <c r="G69" s="155"/>
      <c r="H69" s="150"/>
      <c r="I69" s="150"/>
      <c r="J69" s="134"/>
      <c r="K69" s="134"/>
      <c r="L69" s="134"/>
      <c r="M69" s="134"/>
      <c r="N69" s="134"/>
      <c r="O69" s="134"/>
      <c r="P69" s="134"/>
      <c r="Q69" s="134"/>
    </row>
    <row r="70" spans="2:17" x14ac:dyDescent="0.2">
      <c r="B70" s="150"/>
      <c r="C70" s="150"/>
      <c r="D70" s="155"/>
      <c r="E70" s="150"/>
      <c r="F70" s="150"/>
      <c r="G70" s="155"/>
      <c r="H70" s="150"/>
      <c r="I70" s="150"/>
      <c r="J70" s="134"/>
      <c r="K70" s="134"/>
      <c r="L70" s="134"/>
      <c r="M70" s="134"/>
      <c r="N70" s="134"/>
      <c r="O70" s="134"/>
      <c r="P70" s="134"/>
      <c r="Q70" s="134"/>
    </row>
    <row r="71" spans="2:17" x14ac:dyDescent="0.2">
      <c r="B71" s="150"/>
      <c r="C71" s="150"/>
      <c r="D71" s="155"/>
      <c r="E71" s="150"/>
      <c r="F71" s="150"/>
      <c r="G71" s="155"/>
      <c r="H71" s="150"/>
      <c r="I71" s="150"/>
      <c r="J71" s="134"/>
      <c r="K71" s="134"/>
      <c r="L71" s="134"/>
      <c r="M71" s="134"/>
      <c r="N71" s="134"/>
      <c r="O71" s="134"/>
      <c r="P71" s="134"/>
      <c r="Q71" s="134"/>
    </row>
    <row r="72" spans="2:17" x14ac:dyDescent="0.2">
      <c r="B72" s="150"/>
      <c r="C72" s="150"/>
      <c r="D72" s="155"/>
      <c r="E72" s="150"/>
      <c r="F72" s="150"/>
      <c r="G72" s="155"/>
      <c r="H72" s="150"/>
      <c r="I72" s="150"/>
      <c r="J72" s="134"/>
      <c r="K72" s="134"/>
      <c r="L72" s="134"/>
      <c r="M72" s="134"/>
      <c r="N72" s="134"/>
      <c r="O72" s="134"/>
      <c r="P72" s="134"/>
      <c r="Q72" s="134"/>
    </row>
    <row r="73" spans="2:17" x14ac:dyDescent="0.2">
      <c r="B73" s="150"/>
      <c r="C73" s="150"/>
      <c r="D73" s="155"/>
      <c r="E73" s="150"/>
      <c r="F73" s="150"/>
      <c r="G73" s="155"/>
      <c r="H73" s="150"/>
      <c r="I73" s="150"/>
      <c r="J73" s="134"/>
      <c r="K73" s="134"/>
      <c r="L73" s="134"/>
      <c r="M73" s="134"/>
      <c r="N73" s="134"/>
      <c r="O73" s="134"/>
      <c r="P73" s="134"/>
      <c r="Q73" s="134"/>
    </row>
    <row r="74" spans="2:17" x14ac:dyDescent="0.2">
      <c r="B74" s="150"/>
      <c r="C74" s="150"/>
      <c r="D74" s="155"/>
      <c r="E74" s="150"/>
      <c r="F74" s="150"/>
      <c r="G74" s="155"/>
      <c r="H74" s="150"/>
      <c r="I74" s="150"/>
      <c r="J74" s="134"/>
      <c r="K74" s="134"/>
      <c r="L74" s="134"/>
      <c r="M74" s="134"/>
      <c r="N74" s="134"/>
      <c r="O74" s="134"/>
      <c r="P74" s="134"/>
      <c r="Q74" s="134"/>
    </row>
    <row r="75" spans="2:17" x14ac:dyDescent="0.2">
      <c r="B75" s="150"/>
      <c r="C75" s="150"/>
      <c r="D75" s="155"/>
      <c r="E75" s="150"/>
      <c r="F75" s="150"/>
      <c r="G75" s="155"/>
      <c r="H75" s="150"/>
      <c r="I75" s="150"/>
      <c r="J75" s="134"/>
      <c r="K75" s="134"/>
      <c r="L75" s="134"/>
      <c r="M75" s="134"/>
      <c r="N75" s="134"/>
      <c r="O75" s="134"/>
      <c r="P75" s="134"/>
      <c r="Q75" s="134"/>
    </row>
    <row r="76" spans="2:17" x14ac:dyDescent="0.2">
      <c r="B76" s="150"/>
      <c r="C76" s="150"/>
      <c r="D76" s="155"/>
      <c r="E76" s="150"/>
      <c r="F76" s="150"/>
      <c r="G76" s="155"/>
      <c r="H76" s="150"/>
      <c r="I76" s="150"/>
      <c r="J76" s="134"/>
      <c r="K76" s="134"/>
      <c r="L76" s="134"/>
      <c r="M76" s="134"/>
      <c r="N76" s="134"/>
      <c r="O76" s="134"/>
      <c r="P76" s="134"/>
      <c r="Q76" s="134"/>
    </row>
    <row r="77" spans="2:17" x14ac:dyDescent="0.2">
      <c r="B77" s="150"/>
      <c r="C77" s="150"/>
      <c r="D77" s="155"/>
      <c r="E77" s="150"/>
      <c r="F77" s="150"/>
      <c r="G77" s="155"/>
      <c r="H77" s="150"/>
      <c r="I77" s="150"/>
      <c r="J77" s="134"/>
      <c r="K77" s="134"/>
      <c r="L77" s="134"/>
      <c r="M77" s="134"/>
      <c r="N77" s="134"/>
      <c r="O77" s="134"/>
      <c r="P77" s="134"/>
      <c r="Q77" s="134"/>
    </row>
    <row r="78" spans="2:17" x14ac:dyDescent="0.2">
      <c r="B78" s="150"/>
      <c r="C78" s="150"/>
      <c r="D78" s="155"/>
      <c r="E78" s="150"/>
      <c r="F78" s="150"/>
      <c r="G78" s="155"/>
      <c r="H78" s="150"/>
      <c r="I78" s="150"/>
      <c r="J78" s="134"/>
      <c r="K78" s="134"/>
      <c r="L78" s="134"/>
      <c r="M78" s="134"/>
      <c r="N78" s="134"/>
      <c r="O78" s="134"/>
      <c r="P78" s="134"/>
      <c r="Q78" s="134"/>
    </row>
    <row r="79" spans="2:17" x14ac:dyDescent="0.2">
      <c r="B79" s="150"/>
      <c r="C79" s="150"/>
      <c r="D79" s="155"/>
      <c r="E79" s="150"/>
      <c r="F79" s="150"/>
      <c r="G79" s="155"/>
      <c r="H79" s="150"/>
      <c r="I79" s="150"/>
      <c r="J79" s="134"/>
      <c r="K79" s="134"/>
      <c r="L79" s="134"/>
      <c r="M79" s="134"/>
      <c r="N79" s="134"/>
      <c r="O79" s="134"/>
      <c r="P79" s="134"/>
      <c r="Q79" s="134"/>
    </row>
    <row r="80" spans="2:17" x14ac:dyDescent="0.2">
      <c r="B80" s="150"/>
      <c r="C80" s="150"/>
      <c r="D80" s="155"/>
      <c r="E80" s="150"/>
      <c r="F80" s="150"/>
      <c r="G80" s="155"/>
      <c r="H80" s="150"/>
      <c r="I80" s="150"/>
      <c r="J80" s="134"/>
      <c r="K80" s="134"/>
      <c r="L80" s="134"/>
      <c r="M80" s="134"/>
      <c r="N80" s="134"/>
      <c r="O80" s="134"/>
      <c r="P80" s="134"/>
      <c r="Q80" s="134"/>
    </row>
    <row r="81" spans="2:17" x14ac:dyDescent="0.2">
      <c r="B81" s="150"/>
      <c r="C81" s="150"/>
      <c r="D81" s="155"/>
      <c r="E81" s="150"/>
      <c r="F81" s="150"/>
      <c r="G81" s="155"/>
      <c r="H81" s="150"/>
      <c r="I81" s="150"/>
      <c r="J81" s="134"/>
      <c r="K81" s="134"/>
      <c r="L81" s="134"/>
      <c r="M81" s="134"/>
      <c r="N81" s="134"/>
      <c r="O81" s="134"/>
      <c r="P81" s="134"/>
      <c r="Q81" s="134"/>
    </row>
    <row r="82" spans="2:17" x14ac:dyDescent="0.2">
      <c r="B82" s="150"/>
      <c r="C82" s="150"/>
      <c r="D82" s="155"/>
      <c r="E82" s="150"/>
      <c r="F82" s="150"/>
      <c r="G82" s="155"/>
      <c r="H82" s="150"/>
      <c r="I82" s="150"/>
      <c r="J82" s="134"/>
      <c r="K82" s="134"/>
      <c r="L82" s="134"/>
      <c r="M82" s="134"/>
      <c r="N82" s="134"/>
      <c r="O82" s="134"/>
      <c r="P82" s="134"/>
      <c r="Q82" s="134"/>
    </row>
    <row r="83" spans="2:17" x14ac:dyDescent="0.2">
      <c r="B83" s="150"/>
      <c r="C83" s="150"/>
      <c r="D83" s="155"/>
      <c r="E83" s="150"/>
      <c r="F83" s="150"/>
      <c r="G83" s="155"/>
      <c r="H83" s="150"/>
      <c r="I83" s="150"/>
      <c r="J83" s="134"/>
      <c r="K83" s="134"/>
      <c r="L83" s="134"/>
      <c r="M83" s="134"/>
      <c r="N83" s="134"/>
      <c r="O83" s="134"/>
      <c r="P83" s="134"/>
      <c r="Q83" s="134"/>
    </row>
    <row r="84" spans="2:17" x14ac:dyDescent="0.2">
      <c r="B84" s="150"/>
      <c r="C84" s="150"/>
      <c r="D84" s="155"/>
      <c r="E84" s="150"/>
      <c r="F84" s="150"/>
      <c r="G84" s="155"/>
      <c r="H84" s="150"/>
      <c r="I84" s="150"/>
      <c r="J84" s="134"/>
      <c r="K84" s="134"/>
      <c r="L84" s="134"/>
      <c r="M84" s="134"/>
      <c r="N84" s="134"/>
      <c r="O84" s="134"/>
      <c r="P84" s="134"/>
      <c r="Q84" s="134"/>
    </row>
    <row r="85" spans="2:17" x14ac:dyDescent="0.2">
      <c r="B85" s="150"/>
      <c r="C85" s="150"/>
      <c r="D85" s="155"/>
      <c r="E85" s="150"/>
      <c r="F85" s="150"/>
      <c r="G85" s="155"/>
      <c r="H85" s="150"/>
      <c r="I85" s="150"/>
      <c r="J85" s="134"/>
      <c r="K85" s="134"/>
      <c r="L85" s="134"/>
      <c r="M85" s="134"/>
      <c r="N85" s="134"/>
      <c r="O85" s="134"/>
      <c r="P85" s="134"/>
      <c r="Q85" s="134"/>
    </row>
    <row r="86" spans="2:17" x14ac:dyDescent="0.2">
      <c r="B86" s="150"/>
      <c r="C86" s="150"/>
      <c r="D86" s="155"/>
      <c r="E86" s="150"/>
      <c r="F86" s="150"/>
      <c r="G86" s="155"/>
      <c r="H86" s="150"/>
      <c r="I86" s="150"/>
      <c r="J86" s="134"/>
      <c r="K86" s="134"/>
      <c r="L86" s="134"/>
      <c r="M86" s="134"/>
      <c r="N86" s="134"/>
      <c r="O86" s="134"/>
      <c r="P86" s="134"/>
      <c r="Q86" s="134"/>
    </row>
    <row r="87" spans="2:17" x14ac:dyDescent="0.2">
      <c r="B87" s="150"/>
      <c r="C87" s="150"/>
      <c r="D87" s="155"/>
      <c r="E87" s="150"/>
      <c r="F87" s="150"/>
      <c r="G87" s="155"/>
      <c r="H87" s="150"/>
      <c r="I87" s="150"/>
      <c r="J87" s="134"/>
      <c r="K87" s="134"/>
      <c r="L87" s="134"/>
      <c r="M87" s="134"/>
      <c r="N87" s="134"/>
      <c r="O87" s="134"/>
      <c r="P87" s="134"/>
      <c r="Q87" s="134"/>
    </row>
    <row r="88" spans="2:17" x14ac:dyDescent="0.2">
      <c r="B88" s="150"/>
      <c r="C88" s="150"/>
      <c r="D88" s="155"/>
      <c r="E88" s="150"/>
      <c r="F88" s="150"/>
      <c r="G88" s="155"/>
      <c r="H88" s="150"/>
      <c r="I88" s="150"/>
      <c r="J88" s="134"/>
      <c r="K88" s="134"/>
      <c r="L88" s="134"/>
      <c r="M88" s="134"/>
      <c r="N88" s="134"/>
      <c r="O88" s="134"/>
      <c r="P88" s="134"/>
      <c r="Q88" s="134"/>
    </row>
    <row r="89" spans="2:17" x14ac:dyDescent="0.2">
      <c r="B89" s="150"/>
      <c r="C89" s="150"/>
      <c r="D89" s="155"/>
      <c r="E89" s="150"/>
      <c r="F89" s="150"/>
      <c r="G89" s="155"/>
      <c r="H89" s="150"/>
      <c r="I89" s="150"/>
      <c r="J89" s="134"/>
      <c r="K89" s="134"/>
      <c r="L89" s="134"/>
      <c r="M89" s="134"/>
      <c r="N89" s="134"/>
      <c r="O89" s="134"/>
      <c r="P89" s="134"/>
      <c r="Q89" s="134"/>
    </row>
    <row r="90" spans="2:17" x14ac:dyDescent="0.2">
      <c r="B90" s="150"/>
      <c r="C90" s="150"/>
      <c r="D90" s="155"/>
      <c r="E90" s="150"/>
      <c r="F90" s="150"/>
      <c r="G90" s="155"/>
      <c r="H90" s="150"/>
      <c r="I90" s="150"/>
      <c r="J90" s="134"/>
      <c r="K90" s="134"/>
      <c r="L90" s="134"/>
      <c r="M90" s="134"/>
      <c r="N90" s="134"/>
      <c r="O90" s="134"/>
      <c r="P90" s="134"/>
      <c r="Q90" s="134"/>
    </row>
    <row r="91" spans="2:17" x14ac:dyDescent="0.2">
      <c r="B91" s="150"/>
      <c r="C91" s="150"/>
      <c r="D91" s="155"/>
      <c r="E91" s="150"/>
      <c r="F91" s="150"/>
      <c r="G91" s="155"/>
      <c r="H91" s="150"/>
      <c r="I91" s="150"/>
      <c r="J91" s="134"/>
      <c r="K91" s="134"/>
      <c r="L91" s="134"/>
      <c r="M91" s="134"/>
      <c r="N91" s="134"/>
      <c r="O91" s="134"/>
      <c r="P91" s="134"/>
      <c r="Q91" s="134"/>
    </row>
    <row r="92" spans="2:17" x14ac:dyDescent="0.2">
      <c r="B92" s="150"/>
      <c r="C92" s="150"/>
      <c r="D92" s="155"/>
      <c r="E92" s="150"/>
      <c r="F92" s="150"/>
      <c r="G92" s="155"/>
      <c r="H92" s="150"/>
      <c r="I92" s="150"/>
      <c r="J92" s="134"/>
      <c r="K92" s="134"/>
      <c r="L92" s="134"/>
      <c r="M92" s="134"/>
      <c r="N92" s="134"/>
      <c r="O92" s="134"/>
      <c r="P92" s="134"/>
      <c r="Q92" s="134"/>
    </row>
    <row r="93" spans="2:17" x14ac:dyDescent="0.2">
      <c r="B93" s="150"/>
      <c r="C93" s="150"/>
      <c r="D93" s="155"/>
      <c r="E93" s="150"/>
      <c r="F93" s="150"/>
      <c r="G93" s="155"/>
      <c r="H93" s="150"/>
      <c r="I93" s="150"/>
      <c r="J93" s="134"/>
      <c r="K93" s="134"/>
      <c r="L93" s="134"/>
      <c r="M93" s="134"/>
      <c r="N93" s="134"/>
      <c r="O93" s="134"/>
      <c r="P93" s="134"/>
      <c r="Q93" s="134"/>
    </row>
    <row r="94" spans="2:17" x14ac:dyDescent="0.2">
      <c r="B94" s="150"/>
      <c r="C94" s="150"/>
      <c r="D94" s="155"/>
      <c r="E94" s="150"/>
      <c r="F94" s="150"/>
      <c r="G94" s="155"/>
      <c r="H94" s="150"/>
      <c r="I94" s="150"/>
      <c r="J94" s="134"/>
      <c r="K94" s="134"/>
      <c r="L94" s="134"/>
      <c r="M94" s="134"/>
      <c r="N94" s="134"/>
      <c r="O94" s="134"/>
      <c r="P94" s="134"/>
      <c r="Q94" s="134"/>
    </row>
    <row r="95" spans="2:17" x14ac:dyDescent="0.2">
      <c r="B95" s="150"/>
      <c r="C95" s="150"/>
      <c r="D95" s="155"/>
      <c r="E95" s="150"/>
      <c r="F95" s="150"/>
      <c r="G95" s="155"/>
      <c r="H95" s="150"/>
      <c r="I95" s="150"/>
      <c r="J95" s="134"/>
      <c r="K95" s="134"/>
      <c r="L95" s="134"/>
      <c r="M95" s="134"/>
      <c r="N95" s="134"/>
      <c r="O95" s="134"/>
      <c r="P95" s="134"/>
      <c r="Q95" s="134"/>
    </row>
    <row r="96" spans="2:17" x14ac:dyDescent="0.2">
      <c r="B96" s="150"/>
      <c r="C96" s="150"/>
      <c r="D96" s="155"/>
      <c r="E96" s="150"/>
      <c r="F96" s="150"/>
      <c r="G96" s="155"/>
      <c r="H96" s="150"/>
      <c r="I96" s="150"/>
      <c r="J96" s="134"/>
      <c r="K96" s="134"/>
      <c r="L96" s="134"/>
      <c r="M96" s="134"/>
      <c r="N96" s="134"/>
      <c r="O96" s="134"/>
      <c r="P96" s="134"/>
      <c r="Q96" s="134"/>
    </row>
    <row r="97" spans="2:17" x14ac:dyDescent="0.2">
      <c r="B97" s="150"/>
      <c r="C97" s="150"/>
      <c r="D97" s="155"/>
      <c r="E97" s="150"/>
      <c r="F97" s="150"/>
      <c r="G97" s="155"/>
      <c r="H97" s="150"/>
      <c r="I97" s="150"/>
      <c r="J97" s="134"/>
      <c r="K97" s="134"/>
      <c r="L97" s="134"/>
      <c r="M97" s="134"/>
      <c r="N97" s="134"/>
      <c r="O97" s="134"/>
      <c r="P97" s="134"/>
      <c r="Q97" s="134"/>
    </row>
    <row r="98" spans="2:17" x14ac:dyDescent="0.2">
      <c r="B98" s="150"/>
      <c r="C98" s="150"/>
      <c r="D98" s="155"/>
      <c r="E98" s="150"/>
      <c r="F98" s="150"/>
      <c r="G98" s="155"/>
      <c r="H98" s="150"/>
      <c r="I98" s="150"/>
      <c r="J98" s="134"/>
      <c r="K98" s="134"/>
      <c r="L98" s="134"/>
      <c r="M98" s="134"/>
      <c r="N98" s="134"/>
      <c r="O98" s="134"/>
      <c r="P98" s="134"/>
      <c r="Q98" s="134"/>
    </row>
    <row r="99" spans="2:17" x14ac:dyDescent="0.2">
      <c r="B99" s="150"/>
      <c r="C99" s="150"/>
      <c r="D99" s="155"/>
      <c r="E99" s="150"/>
      <c r="F99" s="150"/>
      <c r="G99" s="155"/>
      <c r="H99" s="150"/>
      <c r="I99" s="150"/>
      <c r="J99" s="134"/>
      <c r="K99" s="134"/>
      <c r="L99" s="134"/>
      <c r="M99" s="134"/>
      <c r="N99" s="134"/>
      <c r="O99" s="134"/>
      <c r="P99" s="134"/>
      <c r="Q99" s="134"/>
    </row>
    <row r="100" spans="2:17" x14ac:dyDescent="0.2">
      <c r="B100" s="150"/>
      <c r="C100" s="150"/>
      <c r="D100" s="155"/>
      <c r="E100" s="150"/>
      <c r="F100" s="150"/>
      <c r="G100" s="155"/>
      <c r="H100" s="150"/>
      <c r="I100" s="150"/>
      <c r="J100" s="134"/>
      <c r="K100" s="134"/>
      <c r="L100" s="134"/>
      <c r="M100" s="134"/>
      <c r="N100" s="134"/>
      <c r="O100" s="134"/>
      <c r="P100" s="134"/>
      <c r="Q100" s="134"/>
    </row>
    <row r="101" spans="2:17" x14ac:dyDescent="0.2">
      <c r="B101" s="150"/>
      <c r="C101" s="150"/>
      <c r="D101" s="155"/>
      <c r="E101" s="150"/>
      <c r="F101" s="150"/>
      <c r="G101" s="155"/>
      <c r="H101" s="150"/>
      <c r="I101" s="150"/>
      <c r="J101" s="134"/>
      <c r="K101" s="134"/>
      <c r="L101" s="134"/>
      <c r="M101" s="134"/>
      <c r="N101" s="134"/>
      <c r="O101" s="134"/>
      <c r="P101" s="134"/>
      <c r="Q101" s="134"/>
    </row>
    <row r="102" spans="2:17" x14ac:dyDescent="0.2">
      <c r="B102" s="150"/>
      <c r="C102" s="150"/>
      <c r="D102" s="155"/>
      <c r="E102" s="150"/>
      <c r="F102" s="150"/>
      <c r="G102" s="155"/>
      <c r="H102" s="150"/>
      <c r="I102" s="150"/>
      <c r="J102" s="134"/>
      <c r="K102" s="134"/>
      <c r="L102" s="134"/>
      <c r="M102" s="134"/>
      <c r="N102" s="134"/>
      <c r="O102" s="134"/>
      <c r="P102" s="134"/>
      <c r="Q102" s="134"/>
    </row>
    <row r="103" spans="2:17" x14ac:dyDescent="0.2">
      <c r="B103" s="150"/>
      <c r="C103" s="150"/>
      <c r="D103" s="155"/>
      <c r="E103" s="150"/>
      <c r="F103" s="150"/>
      <c r="G103" s="155"/>
      <c r="H103" s="150"/>
      <c r="I103" s="150"/>
      <c r="J103" s="134"/>
      <c r="K103" s="134"/>
      <c r="L103" s="134"/>
      <c r="M103" s="134"/>
      <c r="N103" s="134"/>
      <c r="O103" s="134"/>
      <c r="P103" s="134"/>
      <c r="Q103" s="134"/>
    </row>
    <row r="104" spans="2:17" x14ac:dyDescent="0.2">
      <c r="B104" s="150"/>
      <c r="C104" s="150"/>
      <c r="D104" s="155"/>
      <c r="E104" s="150"/>
      <c r="F104" s="150"/>
      <c r="G104" s="155"/>
      <c r="H104" s="150"/>
      <c r="I104" s="150"/>
      <c r="J104" s="134"/>
      <c r="K104" s="134"/>
      <c r="L104" s="134"/>
      <c r="M104" s="134"/>
      <c r="N104" s="134"/>
      <c r="O104" s="134"/>
      <c r="P104" s="134"/>
      <c r="Q104" s="134"/>
    </row>
    <row r="105" spans="2:17" x14ac:dyDescent="0.2">
      <c r="B105" s="150"/>
      <c r="C105" s="150"/>
      <c r="D105" s="155"/>
      <c r="E105" s="150"/>
      <c r="F105" s="150"/>
      <c r="G105" s="155"/>
      <c r="H105" s="150"/>
      <c r="I105" s="150"/>
      <c r="J105" s="134"/>
      <c r="K105" s="134"/>
      <c r="L105" s="134"/>
      <c r="M105" s="134"/>
      <c r="N105" s="134"/>
      <c r="O105" s="134"/>
      <c r="P105" s="134"/>
      <c r="Q105" s="134"/>
    </row>
    <row r="106" spans="2:17" x14ac:dyDescent="0.2">
      <c r="B106" s="150"/>
      <c r="C106" s="150"/>
      <c r="D106" s="155"/>
      <c r="E106" s="150"/>
      <c r="F106" s="150"/>
      <c r="G106" s="155"/>
      <c r="H106" s="150"/>
      <c r="I106" s="150"/>
      <c r="J106" s="134"/>
      <c r="K106" s="134"/>
      <c r="L106" s="134"/>
      <c r="M106" s="134"/>
      <c r="N106" s="134"/>
      <c r="O106" s="134"/>
      <c r="P106" s="134"/>
      <c r="Q106" s="134"/>
    </row>
    <row r="107" spans="2:17" x14ac:dyDescent="0.2">
      <c r="B107" s="150"/>
      <c r="C107" s="150"/>
      <c r="D107" s="155"/>
      <c r="E107" s="150"/>
      <c r="F107" s="150"/>
      <c r="G107" s="155"/>
      <c r="H107" s="150"/>
      <c r="I107" s="150"/>
      <c r="J107" s="134"/>
      <c r="K107" s="134"/>
      <c r="L107" s="134"/>
      <c r="M107" s="134"/>
      <c r="N107" s="134"/>
      <c r="O107" s="134"/>
      <c r="P107" s="134"/>
      <c r="Q107" s="134"/>
    </row>
    <row r="108" spans="2:17" x14ac:dyDescent="0.2">
      <c r="B108" s="150"/>
      <c r="C108" s="150"/>
      <c r="D108" s="155"/>
      <c r="E108" s="150"/>
      <c r="F108" s="150"/>
      <c r="G108" s="155"/>
      <c r="H108" s="150"/>
      <c r="I108" s="150"/>
      <c r="J108" s="134"/>
      <c r="K108" s="134"/>
      <c r="L108" s="134"/>
      <c r="M108" s="134"/>
      <c r="N108" s="134"/>
      <c r="O108" s="134"/>
      <c r="P108" s="134"/>
      <c r="Q108" s="134"/>
    </row>
    <row r="109" spans="2:17" x14ac:dyDescent="0.2">
      <c r="B109" s="150"/>
      <c r="C109" s="150"/>
      <c r="D109" s="155"/>
      <c r="E109" s="150"/>
      <c r="F109" s="150"/>
      <c r="G109" s="155"/>
      <c r="H109" s="150"/>
      <c r="I109" s="150"/>
      <c r="J109" s="134"/>
      <c r="K109" s="134"/>
      <c r="L109" s="134"/>
      <c r="M109" s="134"/>
      <c r="N109" s="134"/>
      <c r="O109" s="134"/>
      <c r="P109" s="134"/>
      <c r="Q109" s="134"/>
    </row>
    <row r="110" spans="2:17" x14ac:dyDescent="0.2">
      <c r="B110" s="150"/>
      <c r="C110" s="150"/>
      <c r="D110" s="155"/>
      <c r="E110" s="150"/>
      <c r="F110" s="150"/>
      <c r="G110" s="155"/>
      <c r="H110" s="150"/>
      <c r="I110" s="150"/>
      <c r="J110" s="134"/>
      <c r="K110" s="134"/>
      <c r="L110" s="134"/>
      <c r="M110" s="134"/>
      <c r="N110" s="134"/>
      <c r="O110" s="134"/>
      <c r="P110" s="134"/>
      <c r="Q110" s="134"/>
    </row>
    <row r="111" spans="2:17" x14ac:dyDescent="0.2">
      <c r="B111" s="150"/>
      <c r="C111" s="150"/>
      <c r="D111" s="155"/>
      <c r="E111" s="150"/>
      <c r="F111" s="150"/>
      <c r="G111" s="155"/>
      <c r="H111" s="150"/>
      <c r="I111" s="150"/>
      <c r="J111" s="134"/>
      <c r="K111" s="134"/>
      <c r="L111" s="134"/>
      <c r="M111" s="134"/>
      <c r="N111" s="134"/>
      <c r="O111" s="134"/>
      <c r="P111" s="134"/>
      <c r="Q111" s="134"/>
    </row>
    <row r="112" spans="2:17" x14ac:dyDescent="0.2">
      <c r="B112" s="150"/>
      <c r="C112" s="150"/>
      <c r="D112" s="155"/>
      <c r="E112" s="150"/>
      <c r="F112" s="150"/>
      <c r="G112" s="155"/>
      <c r="H112" s="150"/>
      <c r="I112" s="150"/>
      <c r="J112" s="134"/>
      <c r="K112" s="134"/>
      <c r="L112" s="134"/>
      <c r="M112" s="134"/>
      <c r="N112" s="134"/>
      <c r="O112" s="134"/>
      <c r="P112" s="134"/>
      <c r="Q112" s="134"/>
    </row>
    <row r="113" spans="2:17" x14ac:dyDescent="0.2">
      <c r="B113" s="150"/>
      <c r="C113" s="150"/>
      <c r="D113" s="155"/>
      <c r="E113" s="150"/>
      <c r="F113" s="150"/>
      <c r="G113" s="155"/>
      <c r="H113" s="150"/>
      <c r="I113" s="150"/>
      <c r="J113" s="134"/>
      <c r="K113" s="134"/>
      <c r="L113" s="134"/>
      <c r="M113" s="134"/>
      <c r="N113" s="134"/>
      <c r="O113" s="134"/>
      <c r="P113" s="134"/>
      <c r="Q113" s="134"/>
    </row>
    <row r="114" spans="2:17" x14ac:dyDescent="0.2">
      <c r="B114" s="150"/>
      <c r="C114" s="150"/>
      <c r="D114" s="155"/>
      <c r="E114" s="150"/>
      <c r="F114" s="150"/>
      <c r="G114" s="155"/>
      <c r="H114" s="150"/>
      <c r="I114" s="150"/>
      <c r="J114" s="134"/>
      <c r="K114" s="134"/>
      <c r="L114" s="134"/>
      <c r="M114" s="134"/>
      <c r="N114" s="134"/>
      <c r="O114" s="134"/>
      <c r="P114" s="134"/>
      <c r="Q114" s="134"/>
    </row>
    <row r="115" spans="2:17" x14ac:dyDescent="0.2">
      <c r="B115" s="150"/>
      <c r="C115" s="150"/>
      <c r="D115" s="155"/>
      <c r="E115" s="150"/>
      <c r="F115" s="150"/>
      <c r="G115" s="155"/>
      <c r="H115" s="150"/>
      <c r="I115" s="150"/>
      <c r="J115" s="134"/>
      <c r="K115" s="134"/>
      <c r="L115" s="134"/>
      <c r="M115" s="134"/>
      <c r="N115" s="134"/>
      <c r="O115" s="134"/>
      <c r="P115" s="134"/>
      <c r="Q115" s="134"/>
    </row>
    <row r="116" spans="2:17" x14ac:dyDescent="0.2">
      <c r="B116" s="150"/>
      <c r="C116" s="150"/>
      <c r="D116" s="155"/>
      <c r="E116" s="150"/>
      <c r="F116" s="150"/>
      <c r="G116" s="155"/>
      <c r="H116" s="150"/>
      <c r="I116" s="150"/>
      <c r="J116" s="134"/>
      <c r="K116" s="134"/>
      <c r="L116" s="134"/>
      <c r="M116" s="134"/>
      <c r="N116" s="134"/>
      <c r="O116" s="134"/>
      <c r="P116" s="134"/>
      <c r="Q116" s="134"/>
    </row>
    <row r="117" spans="2:17" x14ac:dyDescent="0.2">
      <c r="B117" s="150"/>
      <c r="C117" s="150"/>
      <c r="D117" s="155"/>
      <c r="E117" s="150"/>
      <c r="F117" s="150"/>
      <c r="G117" s="155"/>
      <c r="H117" s="150"/>
      <c r="I117" s="150"/>
      <c r="J117" s="134"/>
      <c r="K117" s="134"/>
      <c r="L117" s="134"/>
      <c r="M117" s="134"/>
      <c r="N117" s="134"/>
      <c r="O117" s="134"/>
      <c r="P117" s="134"/>
      <c r="Q117" s="134"/>
    </row>
    <row r="118" spans="2:17" x14ac:dyDescent="0.2">
      <c r="B118" s="150"/>
      <c r="C118" s="150"/>
      <c r="D118" s="155"/>
      <c r="E118" s="150"/>
      <c r="F118" s="150"/>
      <c r="G118" s="155"/>
      <c r="H118" s="150"/>
      <c r="I118" s="150"/>
      <c r="J118" s="134"/>
      <c r="K118" s="134"/>
      <c r="L118" s="134"/>
      <c r="M118" s="134"/>
      <c r="N118" s="134"/>
      <c r="O118" s="134"/>
      <c r="P118" s="134"/>
      <c r="Q118" s="134"/>
    </row>
    <row r="119" spans="2:17" x14ac:dyDescent="0.2">
      <c r="B119" s="150"/>
      <c r="C119" s="150"/>
      <c r="D119" s="155"/>
      <c r="E119" s="150"/>
      <c r="F119" s="150"/>
      <c r="G119" s="155"/>
      <c r="H119" s="150"/>
      <c r="I119" s="150"/>
      <c r="J119" s="134"/>
      <c r="K119" s="134"/>
      <c r="L119" s="134"/>
      <c r="M119" s="134"/>
      <c r="N119" s="134"/>
      <c r="O119" s="134"/>
      <c r="P119" s="134"/>
      <c r="Q119" s="134"/>
    </row>
    <row r="120" spans="2:17" x14ac:dyDescent="0.2">
      <c r="B120" s="150"/>
      <c r="C120" s="150"/>
      <c r="D120" s="155"/>
      <c r="E120" s="150"/>
      <c r="F120" s="150"/>
      <c r="G120" s="155"/>
      <c r="H120" s="150"/>
      <c r="I120" s="150"/>
      <c r="J120" s="134"/>
      <c r="K120" s="134"/>
      <c r="L120" s="134"/>
      <c r="M120" s="134"/>
      <c r="N120" s="134"/>
      <c r="O120" s="134"/>
      <c r="P120" s="134"/>
      <c r="Q120" s="134"/>
    </row>
    <row r="121" spans="2:17" x14ac:dyDescent="0.2">
      <c r="B121" s="150"/>
      <c r="C121" s="150"/>
      <c r="D121" s="155"/>
      <c r="E121" s="150"/>
      <c r="F121" s="150"/>
      <c r="G121" s="155"/>
      <c r="H121" s="150"/>
      <c r="I121" s="150"/>
      <c r="J121" s="134"/>
      <c r="K121" s="134"/>
      <c r="L121" s="134"/>
      <c r="M121" s="134"/>
      <c r="N121" s="134"/>
      <c r="O121" s="134"/>
      <c r="P121" s="134"/>
      <c r="Q121" s="134"/>
    </row>
    <row r="122" spans="2:17" x14ac:dyDescent="0.2">
      <c r="B122" s="150"/>
      <c r="C122" s="150"/>
      <c r="D122" s="155"/>
      <c r="E122" s="150"/>
      <c r="F122" s="150"/>
      <c r="G122" s="155"/>
      <c r="H122" s="150"/>
      <c r="I122" s="150"/>
      <c r="J122" s="134"/>
      <c r="K122" s="134"/>
      <c r="L122" s="134"/>
      <c r="M122" s="134"/>
      <c r="N122" s="134"/>
      <c r="O122" s="134"/>
      <c r="P122" s="134"/>
      <c r="Q122" s="134"/>
    </row>
    <row r="123" spans="2:17" x14ac:dyDescent="0.2">
      <c r="B123" s="150"/>
      <c r="C123" s="150"/>
      <c r="D123" s="155"/>
      <c r="E123" s="150"/>
      <c r="F123" s="150"/>
      <c r="G123" s="155"/>
      <c r="H123" s="150"/>
      <c r="I123" s="150"/>
      <c r="J123" s="134"/>
      <c r="K123" s="134"/>
      <c r="L123" s="134"/>
      <c r="M123" s="134"/>
      <c r="N123" s="134"/>
      <c r="O123" s="134"/>
      <c r="P123" s="134"/>
      <c r="Q123" s="134"/>
    </row>
    <row r="124" spans="2:17" x14ac:dyDescent="0.2">
      <c r="B124" s="150"/>
      <c r="C124" s="150"/>
      <c r="D124" s="155"/>
      <c r="E124" s="150"/>
      <c r="F124" s="150"/>
      <c r="G124" s="155"/>
      <c r="H124" s="150"/>
      <c r="I124" s="150"/>
      <c r="J124" s="134"/>
      <c r="K124" s="134"/>
      <c r="L124" s="134"/>
      <c r="M124" s="134"/>
      <c r="N124" s="134"/>
      <c r="O124" s="134"/>
      <c r="P124" s="134"/>
      <c r="Q124" s="134"/>
    </row>
    <row r="125" spans="2:17" x14ac:dyDescent="0.2">
      <c r="B125" s="150"/>
      <c r="C125" s="150"/>
      <c r="D125" s="155"/>
      <c r="E125" s="150"/>
      <c r="F125" s="150"/>
      <c r="G125" s="155"/>
      <c r="H125" s="150"/>
      <c r="I125" s="150"/>
      <c r="J125" s="134"/>
      <c r="K125" s="134"/>
      <c r="L125" s="134"/>
      <c r="M125" s="134"/>
      <c r="N125" s="134"/>
      <c r="O125" s="134"/>
      <c r="P125" s="134"/>
      <c r="Q125" s="134"/>
    </row>
    <row r="126" spans="2:17" x14ac:dyDescent="0.2">
      <c r="B126" s="150"/>
      <c r="C126" s="150"/>
      <c r="D126" s="155"/>
      <c r="E126" s="150"/>
      <c r="F126" s="150"/>
      <c r="G126" s="155"/>
      <c r="H126" s="150"/>
      <c r="I126" s="150"/>
      <c r="J126" s="134"/>
      <c r="K126" s="134"/>
      <c r="L126" s="134"/>
      <c r="M126" s="134"/>
      <c r="N126" s="134"/>
      <c r="O126" s="134"/>
      <c r="P126" s="134"/>
      <c r="Q126" s="134"/>
    </row>
    <row r="127" spans="2:17" x14ac:dyDescent="0.2">
      <c r="B127" s="150"/>
      <c r="C127" s="150"/>
      <c r="D127" s="155"/>
      <c r="E127" s="150"/>
      <c r="F127" s="150"/>
      <c r="G127" s="155"/>
      <c r="H127" s="150"/>
      <c r="I127" s="150"/>
      <c r="J127" s="134"/>
      <c r="K127" s="134"/>
      <c r="L127" s="134"/>
      <c r="M127" s="134"/>
      <c r="N127" s="134"/>
      <c r="O127" s="134"/>
      <c r="P127" s="134"/>
      <c r="Q127" s="134"/>
    </row>
    <row r="128" spans="2:17" x14ac:dyDescent="0.2">
      <c r="B128" s="150"/>
      <c r="C128" s="150"/>
      <c r="D128" s="155"/>
      <c r="E128" s="150"/>
      <c r="F128" s="150"/>
      <c r="G128" s="155"/>
      <c r="H128" s="150"/>
      <c r="I128" s="150"/>
      <c r="J128" s="134"/>
      <c r="K128" s="134"/>
      <c r="L128" s="134"/>
      <c r="M128" s="134"/>
      <c r="N128" s="134"/>
      <c r="O128" s="134"/>
      <c r="P128" s="134"/>
      <c r="Q128" s="134"/>
    </row>
    <row r="129" spans="2:17" x14ac:dyDescent="0.2">
      <c r="B129" s="150"/>
      <c r="C129" s="150"/>
      <c r="D129" s="155"/>
      <c r="E129" s="150"/>
      <c r="F129" s="150"/>
      <c r="G129" s="155"/>
      <c r="H129" s="150"/>
      <c r="I129" s="150"/>
      <c r="J129" s="134"/>
      <c r="K129" s="134"/>
      <c r="L129" s="134"/>
      <c r="M129" s="134"/>
      <c r="N129" s="134"/>
      <c r="O129" s="134"/>
      <c r="P129" s="134"/>
      <c r="Q129" s="134"/>
    </row>
    <row r="130" spans="2:17" x14ac:dyDescent="0.2">
      <c r="B130" s="150"/>
      <c r="C130" s="150"/>
      <c r="D130" s="155"/>
      <c r="E130" s="150"/>
      <c r="F130" s="150"/>
      <c r="G130" s="155"/>
      <c r="H130" s="150"/>
      <c r="I130" s="150"/>
      <c r="J130" s="134"/>
      <c r="K130" s="134"/>
      <c r="L130" s="134"/>
      <c r="M130" s="134"/>
      <c r="N130" s="134"/>
      <c r="O130" s="134"/>
      <c r="P130" s="134"/>
      <c r="Q130" s="134"/>
    </row>
    <row r="131" spans="2:17" x14ac:dyDescent="0.2">
      <c r="B131" s="150"/>
      <c r="C131" s="150"/>
      <c r="D131" s="155"/>
      <c r="E131" s="150"/>
      <c r="F131" s="150"/>
      <c r="G131" s="155"/>
      <c r="H131" s="150"/>
      <c r="I131" s="150"/>
      <c r="J131" s="134"/>
      <c r="K131" s="134"/>
      <c r="L131" s="134"/>
      <c r="M131" s="134"/>
      <c r="N131" s="134"/>
      <c r="O131" s="134"/>
      <c r="P131" s="134"/>
      <c r="Q131" s="134"/>
    </row>
    <row r="132" spans="2:17" x14ac:dyDescent="0.2">
      <c r="B132" s="150"/>
      <c r="C132" s="150"/>
      <c r="D132" s="155"/>
      <c r="E132" s="150"/>
      <c r="F132" s="150"/>
      <c r="G132" s="155"/>
      <c r="H132" s="150"/>
      <c r="I132" s="150"/>
      <c r="J132" s="134"/>
      <c r="K132" s="134"/>
      <c r="L132" s="134"/>
      <c r="M132" s="134"/>
      <c r="N132" s="134"/>
      <c r="O132" s="134"/>
      <c r="P132" s="134"/>
      <c r="Q132" s="134"/>
    </row>
    <row r="133" spans="2:17" x14ac:dyDescent="0.2">
      <c r="B133" s="150"/>
      <c r="C133" s="150"/>
      <c r="D133" s="155"/>
      <c r="E133" s="150"/>
      <c r="F133" s="150"/>
      <c r="G133" s="155"/>
      <c r="H133" s="150"/>
      <c r="I133" s="150"/>
      <c r="J133" s="134"/>
      <c r="K133" s="134"/>
      <c r="L133" s="134"/>
      <c r="M133" s="134"/>
      <c r="N133" s="134"/>
      <c r="O133" s="134"/>
      <c r="P133" s="134"/>
      <c r="Q133" s="134"/>
    </row>
    <row r="134" spans="2:17" x14ac:dyDescent="0.2">
      <c r="B134" s="150"/>
      <c r="C134" s="150"/>
      <c r="D134" s="155"/>
      <c r="E134" s="150"/>
      <c r="F134" s="150"/>
      <c r="G134" s="155"/>
      <c r="H134" s="150"/>
      <c r="I134" s="150"/>
      <c r="J134" s="134"/>
      <c r="K134" s="134"/>
      <c r="L134" s="134"/>
      <c r="M134" s="134"/>
      <c r="N134" s="134"/>
      <c r="O134" s="134"/>
      <c r="P134" s="134"/>
      <c r="Q134" s="134"/>
    </row>
    <row r="135" spans="2:17" x14ac:dyDescent="0.2">
      <c r="B135" s="150"/>
      <c r="C135" s="150"/>
      <c r="D135" s="155"/>
      <c r="E135" s="150"/>
      <c r="F135" s="150"/>
      <c r="G135" s="155"/>
      <c r="H135" s="150"/>
      <c r="I135" s="150"/>
      <c r="J135" s="134"/>
      <c r="K135" s="134"/>
      <c r="L135" s="134"/>
      <c r="M135" s="134"/>
      <c r="N135" s="134"/>
      <c r="O135" s="134"/>
      <c r="P135" s="134"/>
      <c r="Q135" s="134"/>
    </row>
    <row r="136" spans="2:17" x14ac:dyDescent="0.2">
      <c r="B136" s="150"/>
      <c r="C136" s="150"/>
      <c r="D136" s="155"/>
      <c r="E136" s="150"/>
      <c r="F136" s="150"/>
      <c r="G136" s="155"/>
      <c r="H136" s="150"/>
      <c r="I136" s="150"/>
      <c r="J136" s="134"/>
      <c r="K136" s="134"/>
      <c r="L136" s="134"/>
      <c r="M136" s="134"/>
      <c r="N136" s="134"/>
      <c r="O136" s="134"/>
      <c r="P136" s="134"/>
      <c r="Q136" s="134"/>
    </row>
    <row r="137" spans="2:17" x14ac:dyDescent="0.2">
      <c r="B137" s="150"/>
      <c r="C137" s="150"/>
      <c r="D137" s="155"/>
      <c r="E137" s="150"/>
      <c r="F137" s="150"/>
      <c r="G137" s="155"/>
      <c r="H137" s="150"/>
      <c r="I137" s="150"/>
      <c r="J137" s="134"/>
      <c r="K137" s="134"/>
      <c r="L137" s="134"/>
      <c r="M137" s="134"/>
      <c r="N137" s="134"/>
      <c r="O137" s="134"/>
      <c r="P137" s="134"/>
      <c r="Q137" s="134"/>
    </row>
    <row r="138" spans="2:17" x14ac:dyDescent="0.2">
      <c r="B138" s="150"/>
      <c r="C138" s="150"/>
      <c r="D138" s="155"/>
      <c r="E138" s="150"/>
      <c r="F138" s="150"/>
      <c r="G138" s="155"/>
      <c r="H138" s="150"/>
      <c r="I138" s="150"/>
      <c r="J138" s="134"/>
      <c r="K138" s="134"/>
      <c r="L138" s="134"/>
      <c r="M138" s="134"/>
      <c r="N138" s="134"/>
      <c r="O138" s="134"/>
      <c r="P138" s="134"/>
      <c r="Q138" s="134"/>
    </row>
    <row r="139" spans="2:17" x14ac:dyDescent="0.2">
      <c r="B139" s="150"/>
      <c r="C139" s="150"/>
      <c r="D139" s="155"/>
      <c r="E139" s="150"/>
      <c r="F139" s="150"/>
      <c r="G139" s="155"/>
      <c r="H139" s="150"/>
      <c r="I139" s="150"/>
      <c r="J139" s="134"/>
      <c r="K139" s="134"/>
      <c r="L139" s="134"/>
      <c r="M139" s="134"/>
      <c r="N139" s="134"/>
      <c r="O139" s="134"/>
      <c r="P139" s="134"/>
      <c r="Q139" s="134"/>
    </row>
    <row r="140" spans="2:17" x14ac:dyDescent="0.2">
      <c r="B140" s="150"/>
      <c r="C140" s="150"/>
      <c r="D140" s="155"/>
      <c r="E140" s="150"/>
      <c r="F140" s="150"/>
      <c r="G140" s="155"/>
      <c r="H140" s="150"/>
      <c r="I140" s="150"/>
      <c r="J140" s="134"/>
      <c r="K140" s="134"/>
      <c r="L140" s="134"/>
      <c r="M140" s="134"/>
      <c r="N140" s="134"/>
      <c r="O140" s="134"/>
      <c r="P140" s="134"/>
      <c r="Q140" s="134"/>
    </row>
    <row r="141" spans="2:17" x14ac:dyDescent="0.2">
      <c r="B141" s="150"/>
      <c r="C141" s="150"/>
      <c r="D141" s="155"/>
      <c r="E141" s="150"/>
      <c r="F141" s="150"/>
      <c r="G141" s="155"/>
      <c r="H141" s="150"/>
      <c r="I141" s="150"/>
      <c r="J141" s="134"/>
      <c r="K141" s="134"/>
      <c r="L141" s="134"/>
      <c r="M141" s="134"/>
      <c r="N141" s="134"/>
      <c r="O141" s="134"/>
      <c r="P141" s="134"/>
      <c r="Q141" s="134"/>
    </row>
    <row r="142" spans="2:17" x14ac:dyDescent="0.2">
      <c r="B142" s="150"/>
      <c r="C142" s="150"/>
      <c r="D142" s="155"/>
      <c r="E142" s="150"/>
      <c r="F142" s="150"/>
      <c r="G142" s="155"/>
      <c r="H142" s="150"/>
      <c r="I142" s="150"/>
      <c r="J142" s="134"/>
      <c r="K142" s="134"/>
      <c r="L142" s="134"/>
      <c r="M142" s="134"/>
      <c r="N142" s="134"/>
      <c r="O142" s="134"/>
      <c r="P142" s="134"/>
      <c r="Q142" s="134"/>
    </row>
    <row r="143" spans="2:17" x14ac:dyDescent="0.2">
      <c r="B143" s="150"/>
      <c r="C143" s="150"/>
      <c r="D143" s="155"/>
      <c r="E143" s="150"/>
      <c r="F143" s="150"/>
      <c r="G143" s="155"/>
      <c r="H143" s="150"/>
      <c r="I143" s="150"/>
      <c r="J143" s="134"/>
      <c r="K143" s="134"/>
      <c r="L143" s="134"/>
      <c r="M143" s="134"/>
      <c r="N143" s="134"/>
      <c r="O143" s="134"/>
      <c r="P143" s="134"/>
      <c r="Q143" s="134"/>
    </row>
    <row r="144" spans="2:17" x14ac:dyDescent="0.2">
      <c r="B144" s="150"/>
      <c r="C144" s="150"/>
      <c r="D144" s="155"/>
      <c r="E144" s="150"/>
      <c r="F144" s="150"/>
      <c r="G144" s="155"/>
      <c r="H144" s="150"/>
      <c r="I144" s="150"/>
      <c r="J144" s="134"/>
      <c r="K144" s="134"/>
      <c r="L144" s="134"/>
      <c r="M144" s="134"/>
      <c r="N144" s="134"/>
      <c r="O144" s="134"/>
      <c r="P144" s="134"/>
      <c r="Q144" s="134"/>
    </row>
    <row r="145" spans="2:17" x14ac:dyDescent="0.2">
      <c r="B145" s="150"/>
      <c r="C145" s="150"/>
      <c r="D145" s="155"/>
      <c r="E145" s="150"/>
      <c r="F145" s="150"/>
      <c r="G145" s="155"/>
      <c r="H145" s="150"/>
      <c r="I145" s="150"/>
      <c r="J145" s="134"/>
      <c r="K145" s="134"/>
      <c r="L145" s="134"/>
      <c r="M145" s="134"/>
      <c r="N145" s="134"/>
      <c r="O145" s="134"/>
      <c r="P145" s="134"/>
      <c r="Q145" s="134"/>
    </row>
    <row r="146" spans="2:17" x14ac:dyDescent="0.2">
      <c r="B146" s="150"/>
      <c r="C146" s="150"/>
      <c r="D146" s="155"/>
      <c r="E146" s="150"/>
      <c r="F146" s="150"/>
      <c r="G146" s="155"/>
      <c r="H146" s="150"/>
      <c r="I146" s="150"/>
      <c r="J146" s="134"/>
      <c r="K146" s="134"/>
      <c r="L146" s="134"/>
      <c r="M146" s="134"/>
      <c r="N146" s="134"/>
      <c r="O146" s="134"/>
      <c r="P146" s="134"/>
      <c r="Q146" s="134"/>
    </row>
    <row r="147" spans="2:17" x14ac:dyDescent="0.2">
      <c r="B147" s="150"/>
      <c r="C147" s="150"/>
      <c r="D147" s="155"/>
      <c r="E147" s="150"/>
      <c r="F147" s="150"/>
      <c r="G147" s="155"/>
      <c r="H147" s="150"/>
      <c r="I147" s="150"/>
      <c r="J147" s="134"/>
      <c r="K147" s="134"/>
      <c r="L147" s="134"/>
      <c r="M147" s="134"/>
      <c r="N147" s="134"/>
      <c r="O147" s="134"/>
      <c r="P147" s="134"/>
      <c r="Q147" s="134"/>
    </row>
    <row r="148" spans="2:17" x14ac:dyDescent="0.2">
      <c r="B148" s="150"/>
      <c r="C148" s="150"/>
      <c r="D148" s="155"/>
      <c r="E148" s="150"/>
      <c r="F148" s="150"/>
      <c r="G148" s="155"/>
      <c r="H148" s="150"/>
      <c r="I148" s="150"/>
      <c r="J148" s="134"/>
      <c r="K148" s="134"/>
      <c r="L148" s="134"/>
      <c r="M148" s="134"/>
      <c r="N148" s="134"/>
      <c r="O148" s="134"/>
      <c r="P148" s="134"/>
      <c r="Q148" s="134"/>
    </row>
    <row r="149" spans="2:17" x14ac:dyDescent="0.2">
      <c r="B149" s="150"/>
      <c r="C149" s="150"/>
      <c r="D149" s="155"/>
      <c r="E149" s="150"/>
      <c r="F149" s="150"/>
      <c r="G149" s="155"/>
      <c r="H149" s="150"/>
      <c r="I149" s="150"/>
      <c r="J149" s="134"/>
      <c r="K149" s="134"/>
      <c r="L149" s="134"/>
      <c r="M149" s="134"/>
      <c r="N149" s="134"/>
      <c r="O149" s="134"/>
      <c r="P149" s="134"/>
      <c r="Q149" s="134"/>
    </row>
    <row r="150" spans="2:17" x14ac:dyDescent="0.2">
      <c r="B150" s="150"/>
      <c r="C150" s="150"/>
      <c r="D150" s="155"/>
      <c r="E150" s="150"/>
      <c r="F150" s="150"/>
      <c r="G150" s="155"/>
      <c r="H150" s="150"/>
      <c r="I150" s="150"/>
      <c r="J150" s="134"/>
      <c r="K150" s="134"/>
      <c r="L150" s="134"/>
      <c r="M150" s="134"/>
      <c r="N150" s="134"/>
      <c r="O150" s="134"/>
      <c r="P150" s="134"/>
      <c r="Q150" s="134"/>
    </row>
    <row r="151" spans="2:17" x14ac:dyDescent="0.2">
      <c r="B151" s="150"/>
      <c r="C151" s="150"/>
      <c r="D151" s="155"/>
      <c r="E151" s="150"/>
      <c r="F151" s="150"/>
      <c r="G151" s="155"/>
      <c r="H151" s="150"/>
      <c r="I151" s="150"/>
      <c r="J151" s="134"/>
      <c r="K151" s="134"/>
      <c r="L151" s="134"/>
      <c r="M151" s="134"/>
      <c r="N151" s="134"/>
      <c r="O151" s="134"/>
      <c r="P151" s="134"/>
      <c r="Q151" s="134"/>
    </row>
    <row r="152" spans="2:17" x14ac:dyDescent="0.2">
      <c r="B152" s="150"/>
      <c r="C152" s="150"/>
      <c r="D152" s="155"/>
      <c r="E152" s="150"/>
      <c r="F152" s="150"/>
      <c r="G152" s="155"/>
      <c r="H152" s="150"/>
      <c r="I152" s="150"/>
      <c r="J152" s="134"/>
      <c r="K152" s="134"/>
      <c r="L152" s="134"/>
      <c r="M152" s="134"/>
      <c r="N152" s="134"/>
      <c r="O152" s="134"/>
      <c r="P152" s="134"/>
      <c r="Q152" s="134"/>
    </row>
    <row r="153" spans="2:17" x14ac:dyDescent="0.2">
      <c r="B153" s="150"/>
      <c r="C153" s="150"/>
      <c r="D153" s="155"/>
      <c r="E153" s="150"/>
      <c r="F153" s="150"/>
      <c r="G153" s="155"/>
      <c r="H153" s="150"/>
      <c r="I153" s="150"/>
      <c r="J153" s="134"/>
      <c r="K153" s="134"/>
      <c r="L153" s="134"/>
      <c r="M153" s="134"/>
      <c r="N153" s="134"/>
      <c r="O153" s="134"/>
      <c r="P153" s="134"/>
      <c r="Q153" s="134"/>
    </row>
    <row r="154" spans="2:17" x14ac:dyDescent="0.2">
      <c r="B154" s="150"/>
      <c r="C154" s="150"/>
      <c r="D154" s="155"/>
      <c r="E154" s="150"/>
      <c r="F154" s="150"/>
      <c r="G154" s="155"/>
      <c r="H154" s="150"/>
      <c r="I154" s="150"/>
      <c r="J154" s="134"/>
      <c r="K154" s="134"/>
      <c r="L154" s="134"/>
      <c r="M154" s="134"/>
      <c r="N154" s="134"/>
      <c r="O154" s="134"/>
      <c r="P154" s="134"/>
      <c r="Q154" s="134"/>
    </row>
    <row r="155" spans="2:17" x14ac:dyDescent="0.2">
      <c r="B155" s="150"/>
      <c r="C155" s="150"/>
      <c r="D155" s="155"/>
      <c r="E155" s="150"/>
      <c r="F155" s="150"/>
      <c r="G155" s="155"/>
      <c r="H155" s="150"/>
      <c r="I155" s="150"/>
      <c r="J155" s="134"/>
      <c r="K155" s="134"/>
      <c r="L155" s="134"/>
      <c r="M155" s="134"/>
      <c r="N155" s="134"/>
      <c r="O155" s="134"/>
      <c r="P155" s="134"/>
      <c r="Q155" s="134"/>
    </row>
    <row r="156" spans="2:17" x14ac:dyDescent="0.2">
      <c r="B156" s="150"/>
      <c r="C156" s="150"/>
      <c r="D156" s="155"/>
      <c r="E156" s="150"/>
      <c r="F156" s="150"/>
      <c r="G156" s="155"/>
      <c r="H156" s="150"/>
      <c r="I156" s="150"/>
      <c r="J156" s="134"/>
      <c r="K156" s="134"/>
      <c r="L156" s="134"/>
      <c r="M156" s="134"/>
      <c r="N156" s="134"/>
      <c r="O156" s="134"/>
      <c r="P156" s="134"/>
      <c r="Q156" s="134"/>
    </row>
    <row r="157" spans="2:17" x14ac:dyDescent="0.2">
      <c r="B157" s="150"/>
      <c r="C157" s="150"/>
      <c r="D157" s="155"/>
      <c r="E157" s="150"/>
      <c r="F157" s="150"/>
      <c r="G157" s="155"/>
      <c r="H157" s="150"/>
      <c r="I157" s="150"/>
      <c r="J157" s="134"/>
      <c r="K157" s="134"/>
      <c r="L157" s="134"/>
      <c r="M157" s="134"/>
      <c r="N157" s="134"/>
      <c r="O157" s="134"/>
      <c r="P157" s="134"/>
      <c r="Q157" s="134"/>
    </row>
    <row r="158" spans="2:17" x14ac:dyDescent="0.2">
      <c r="B158" s="150"/>
      <c r="C158" s="150"/>
      <c r="D158" s="155"/>
      <c r="E158" s="150"/>
      <c r="F158" s="150"/>
      <c r="G158" s="155"/>
      <c r="H158" s="150"/>
      <c r="I158" s="150"/>
      <c r="J158" s="134"/>
      <c r="K158" s="134"/>
      <c r="L158" s="134"/>
      <c r="M158" s="134"/>
      <c r="N158" s="134"/>
      <c r="O158" s="134"/>
      <c r="P158" s="134"/>
      <c r="Q158" s="134"/>
    </row>
    <row r="159" spans="2:17" x14ac:dyDescent="0.2">
      <c r="B159" s="150"/>
      <c r="C159" s="150"/>
      <c r="D159" s="155"/>
      <c r="E159" s="150"/>
      <c r="F159" s="150"/>
      <c r="G159" s="155"/>
      <c r="H159" s="150"/>
      <c r="I159" s="150"/>
      <c r="J159" s="134"/>
      <c r="K159" s="134"/>
      <c r="L159" s="134"/>
      <c r="M159" s="134"/>
      <c r="N159" s="134"/>
      <c r="O159" s="134"/>
      <c r="P159" s="134"/>
      <c r="Q159" s="134"/>
    </row>
    <row r="160" spans="2:17" x14ac:dyDescent="0.2">
      <c r="B160" s="150"/>
      <c r="C160" s="150"/>
      <c r="D160" s="155"/>
      <c r="E160" s="150"/>
      <c r="F160" s="150"/>
      <c r="G160" s="155"/>
      <c r="H160" s="150"/>
      <c r="I160" s="150"/>
      <c r="J160" s="134"/>
      <c r="K160" s="134"/>
      <c r="L160" s="134"/>
      <c r="M160" s="134"/>
      <c r="N160" s="134"/>
      <c r="O160" s="134"/>
      <c r="P160" s="134"/>
      <c r="Q160" s="134"/>
    </row>
    <row r="161" spans="2:17" x14ac:dyDescent="0.2">
      <c r="B161" s="150"/>
      <c r="C161" s="150"/>
      <c r="D161" s="155"/>
      <c r="E161" s="150"/>
      <c r="F161" s="150"/>
      <c r="G161" s="155"/>
      <c r="H161" s="150"/>
      <c r="I161" s="150"/>
      <c r="J161" s="134"/>
      <c r="K161" s="134"/>
      <c r="L161" s="134"/>
      <c r="M161" s="134"/>
      <c r="N161" s="134"/>
      <c r="O161" s="134"/>
      <c r="P161" s="134"/>
      <c r="Q161" s="134"/>
    </row>
    <row r="162" spans="2:17" x14ac:dyDescent="0.2">
      <c r="B162" s="150"/>
      <c r="C162" s="150"/>
      <c r="D162" s="155"/>
      <c r="E162" s="150"/>
      <c r="F162" s="150"/>
      <c r="G162" s="155"/>
      <c r="H162" s="150"/>
      <c r="I162" s="150"/>
      <c r="J162" s="134"/>
      <c r="K162" s="134"/>
      <c r="L162" s="134"/>
      <c r="M162" s="134"/>
      <c r="N162" s="134"/>
      <c r="O162" s="134"/>
      <c r="P162" s="134"/>
      <c r="Q162" s="134"/>
    </row>
    <row r="163" spans="2:17" x14ac:dyDescent="0.2">
      <c r="B163" s="150"/>
      <c r="C163" s="150"/>
      <c r="D163" s="155"/>
      <c r="E163" s="150"/>
      <c r="F163" s="150"/>
      <c r="G163" s="155"/>
      <c r="H163" s="150"/>
      <c r="I163" s="150"/>
      <c r="J163" s="134"/>
      <c r="K163" s="134"/>
      <c r="L163" s="134"/>
      <c r="M163" s="134"/>
      <c r="N163" s="134"/>
      <c r="O163" s="134"/>
      <c r="P163" s="134"/>
      <c r="Q163" s="134"/>
    </row>
    <row r="164" spans="2:17" x14ac:dyDescent="0.2">
      <c r="B164" s="150"/>
      <c r="C164" s="150"/>
      <c r="D164" s="155"/>
      <c r="E164" s="150"/>
      <c r="F164" s="150"/>
      <c r="G164" s="155"/>
      <c r="H164" s="150"/>
      <c r="I164" s="150"/>
      <c r="J164" s="134"/>
      <c r="K164" s="134"/>
      <c r="L164" s="134"/>
      <c r="M164" s="134"/>
      <c r="N164" s="134"/>
      <c r="O164" s="134"/>
      <c r="P164" s="134"/>
      <c r="Q164" s="134"/>
    </row>
    <row r="165" spans="2:17" x14ac:dyDescent="0.2">
      <c r="B165" s="150"/>
      <c r="C165" s="150"/>
      <c r="D165" s="155"/>
      <c r="E165" s="150"/>
      <c r="F165" s="150"/>
      <c r="G165" s="155"/>
      <c r="H165" s="150"/>
      <c r="I165" s="150"/>
      <c r="J165" s="134"/>
      <c r="K165" s="134"/>
      <c r="L165" s="134"/>
      <c r="M165" s="134"/>
      <c r="N165" s="134"/>
      <c r="O165" s="134"/>
      <c r="P165" s="134"/>
      <c r="Q165" s="134"/>
    </row>
    <row r="166" spans="2:17" x14ac:dyDescent="0.2">
      <c r="B166" s="150"/>
      <c r="C166" s="150"/>
      <c r="D166" s="155"/>
      <c r="E166" s="150"/>
      <c r="F166" s="150"/>
      <c r="G166" s="155"/>
      <c r="H166" s="150"/>
      <c r="I166" s="150"/>
      <c r="J166" s="134"/>
      <c r="K166" s="134"/>
      <c r="L166" s="134"/>
      <c r="M166" s="134"/>
      <c r="N166" s="134"/>
      <c r="O166" s="134"/>
      <c r="P166" s="134"/>
      <c r="Q166" s="134"/>
    </row>
    <row r="167" spans="2:17" x14ac:dyDescent="0.2">
      <c r="B167" s="150"/>
      <c r="C167" s="150"/>
      <c r="D167" s="155"/>
      <c r="E167" s="150"/>
      <c r="F167" s="150"/>
      <c r="G167" s="155"/>
      <c r="H167" s="150"/>
      <c r="I167" s="150"/>
      <c r="J167" s="134"/>
      <c r="K167" s="134"/>
      <c r="L167" s="134"/>
      <c r="M167" s="134"/>
      <c r="N167" s="134"/>
      <c r="O167" s="134"/>
      <c r="P167" s="134"/>
      <c r="Q167" s="134"/>
    </row>
    <row r="168" spans="2:17" x14ac:dyDescent="0.2">
      <c r="B168" s="150"/>
      <c r="C168" s="150"/>
      <c r="D168" s="155"/>
      <c r="E168" s="150"/>
      <c r="F168" s="150"/>
      <c r="G168" s="155"/>
      <c r="H168" s="150"/>
      <c r="I168" s="150"/>
      <c r="J168" s="134"/>
      <c r="K168" s="134"/>
      <c r="L168" s="134"/>
      <c r="M168" s="134"/>
      <c r="N168" s="134"/>
      <c r="O168" s="134"/>
      <c r="P168" s="134"/>
      <c r="Q168" s="134"/>
    </row>
    <row r="169" spans="2:17" x14ac:dyDescent="0.2">
      <c r="B169" s="150"/>
      <c r="C169" s="150"/>
      <c r="D169" s="155"/>
      <c r="E169" s="150"/>
      <c r="F169" s="150"/>
      <c r="G169" s="155"/>
      <c r="H169" s="150"/>
      <c r="I169" s="150"/>
      <c r="J169" s="134"/>
      <c r="K169" s="134"/>
      <c r="L169" s="134"/>
      <c r="M169" s="134"/>
      <c r="N169" s="134"/>
      <c r="O169" s="134"/>
      <c r="P169" s="134"/>
      <c r="Q169" s="134"/>
    </row>
    <row r="170" spans="2:17" x14ac:dyDescent="0.2">
      <c r="B170" s="150"/>
      <c r="C170" s="150"/>
      <c r="D170" s="155"/>
      <c r="E170" s="150"/>
      <c r="F170" s="150"/>
      <c r="G170" s="155"/>
      <c r="H170" s="150"/>
      <c r="I170" s="150"/>
      <c r="J170" s="134"/>
      <c r="K170" s="134"/>
      <c r="L170" s="134"/>
      <c r="M170" s="134"/>
      <c r="N170" s="134"/>
      <c r="O170" s="134"/>
      <c r="P170" s="134"/>
      <c r="Q170" s="134"/>
    </row>
    <row r="171" spans="2:17" x14ac:dyDescent="0.2">
      <c r="B171" s="150"/>
      <c r="C171" s="150"/>
      <c r="D171" s="155"/>
      <c r="E171" s="150"/>
      <c r="F171" s="150"/>
      <c r="G171" s="155"/>
      <c r="H171" s="150"/>
      <c r="I171" s="150"/>
      <c r="J171" s="134"/>
      <c r="K171" s="134"/>
      <c r="L171" s="134"/>
      <c r="M171" s="134"/>
      <c r="N171" s="134"/>
      <c r="O171" s="134"/>
      <c r="P171" s="134"/>
      <c r="Q171" s="134"/>
    </row>
    <row r="172" spans="2:17" x14ac:dyDescent="0.2">
      <c r="B172" s="150"/>
      <c r="C172" s="150"/>
      <c r="D172" s="155"/>
      <c r="E172" s="150"/>
      <c r="F172" s="150"/>
      <c r="G172" s="155"/>
      <c r="H172" s="150"/>
      <c r="I172" s="150"/>
      <c r="J172" s="134"/>
      <c r="K172" s="134"/>
      <c r="L172" s="134"/>
      <c r="M172" s="134"/>
      <c r="N172" s="134"/>
      <c r="O172" s="134"/>
      <c r="P172" s="134"/>
      <c r="Q172" s="134"/>
    </row>
    <row r="173" spans="2:17" x14ac:dyDescent="0.2">
      <c r="B173" s="150"/>
      <c r="C173" s="150"/>
      <c r="D173" s="155"/>
      <c r="E173" s="150"/>
      <c r="F173" s="150"/>
      <c r="G173" s="155"/>
      <c r="H173" s="150"/>
      <c r="I173" s="150"/>
      <c r="J173" s="134"/>
      <c r="K173" s="134"/>
      <c r="L173" s="134"/>
      <c r="M173" s="134"/>
      <c r="N173" s="134"/>
      <c r="O173" s="134"/>
      <c r="P173" s="134"/>
      <c r="Q173" s="134"/>
    </row>
    <row r="174" spans="2:17" x14ac:dyDescent="0.2">
      <c r="B174" s="150"/>
      <c r="C174" s="150"/>
      <c r="D174" s="155"/>
      <c r="E174" s="150"/>
      <c r="F174" s="150"/>
      <c r="G174" s="155"/>
      <c r="H174" s="150"/>
      <c r="I174" s="150"/>
      <c r="J174" s="134"/>
      <c r="K174" s="134"/>
      <c r="L174" s="134"/>
      <c r="M174" s="134"/>
      <c r="N174" s="134"/>
      <c r="O174" s="134"/>
      <c r="P174" s="134"/>
      <c r="Q174" s="134"/>
    </row>
    <row r="175" spans="2:17" x14ac:dyDescent="0.2">
      <c r="B175" s="150"/>
      <c r="C175" s="150"/>
      <c r="D175" s="155"/>
      <c r="E175" s="150"/>
      <c r="F175" s="150"/>
      <c r="G175" s="155"/>
      <c r="H175" s="150"/>
      <c r="I175" s="150"/>
      <c r="J175" s="134"/>
      <c r="K175" s="134"/>
      <c r="L175" s="134"/>
      <c r="M175" s="134"/>
      <c r="N175" s="134"/>
      <c r="O175" s="134"/>
      <c r="P175" s="134"/>
      <c r="Q175" s="134"/>
    </row>
    <row r="176" spans="2:17" x14ac:dyDescent="0.2">
      <c r="B176" s="150"/>
      <c r="C176" s="150"/>
      <c r="D176" s="155"/>
      <c r="E176" s="150"/>
      <c r="F176" s="150"/>
      <c r="G176" s="155"/>
      <c r="H176" s="150"/>
      <c r="I176" s="150"/>
      <c r="J176" s="134"/>
      <c r="K176" s="134"/>
      <c r="L176" s="134"/>
      <c r="M176" s="134"/>
      <c r="N176" s="134"/>
      <c r="O176" s="134"/>
      <c r="P176" s="134"/>
      <c r="Q176" s="134"/>
    </row>
    <row r="177" spans="2:17" x14ac:dyDescent="0.2">
      <c r="B177" s="150"/>
      <c r="C177" s="150"/>
      <c r="D177" s="155"/>
      <c r="E177" s="150"/>
      <c r="F177" s="150"/>
      <c r="G177" s="155"/>
      <c r="H177" s="150"/>
      <c r="I177" s="150"/>
      <c r="J177" s="134"/>
      <c r="K177" s="134"/>
      <c r="L177" s="134"/>
      <c r="M177" s="134"/>
      <c r="N177" s="134"/>
      <c r="O177" s="134"/>
      <c r="P177" s="134"/>
      <c r="Q177" s="134"/>
    </row>
    <row r="178" spans="2:17" x14ac:dyDescent="0.2">
      <c r="B178" s="150"/>
      <c r="C178" s="150"/>
      <c r="D178" s="155"/>
      <c r="E178" s="150"/>
      <c r="F178" s="150"/>
      <c r="G178" s="155"/>
      <c r="H178" s="150"/>
      <c r="I178" s="150"/>
      <c r="J178" s="134"/>
      <c r="K178" s="134"/>
      <c r="L178" s="134"/>
      <c r="M178" s="134"/>
      <c r="N178" s="134"/>
      <c r="O178" s="134"/>
      <c r="P178" s="134"/>
      <c r="Q178" s="134"/>
    </row>
    <row r="179" spans="2:17" x14ac:dyDescent="0.2">
      <c r="B179" s="150"/>
      <c r="C179" s="150"/>
      <c r="D179" s="155"/>
      <c r="E179" s="150"/>
      <c r="F179" s="150"/>
      <c r="G179" s="155"/>
      <c r="H179" s="150"/>
      <c r="I179" s="150"/>
      <c r="J179" s="134"/>
      <c r="K179" s="134"/>
      <c r="L179" s="134"/>
      <c r="M179" s="134"/>
      <c r="N179" s="134"/>
      <c r="O179" s="134"/>
      <c r="P179" s="134"/>
      <c r="Q179" s="134"/>
    </row>
    <row r="180" spans="2:17" x14ac:dyDescent="0.2">
      <c r="B180" s="150"/>
      <c r="C180" s="150"/>
      <c r="D180" s="155"/>
      <c r="E180" s="150"/>
      <c r="F180" s="150"/>
      <c r="G180" s="155"/>
      <c r="H180" s="150"/>
      <c r="I180" s="150"/>
      <c r="J180" s="134"/>
      <c r="K180" s="134"/>
      <c r="L180" s="134"/>
      <c r="M180" s="134"/>
      <c r="N180" s="134"/>
      <c r="O180" s="134"/>
      <c r="P180" s="134"/>
      <c r="Q180" s="134"/>
    </row>
    <row r="181" spans="2:17" x14ac:dyDescent="0.2">
      <c r="B181" s="150"/>
      <c r="C181" s="150"/>
      <c r="D181" s="155"/>
      <c r="E181" s="150"/>
      <c r="F181" s="150"/>
      <c r="G181" s="155"/>
      <c r="H181" s="150"/>
      <c r="I181" s="150"/>
      <c r="J181" s="134"/>
      <c r="K181" s="134"/>
      <c r="L181" s="134"/>
      <c r="M181" s="134"/>
      <c r="N181" s="134"/>
      <c r="O181" s="134"/>
      <c r="P181" s="134"/>
      <c r="Q181" s="134"/>
    </row>
    <row r="182" spans="2:17" x14ac:dyDescent="0.2">
      <c r="B182" s="150"/>
      <c r="C182" s="150"/>
      <c r="D182" s="155"/>
      <c r="E182" s="150"/>
      <c r="F182" s="150"/>
      <c r="G182" s="155"/>
      <c r="H182" s="150"/>
      <c r="I182" s="150"/>
      <c r="J182" s="134"/>
      <c r="K182" s="134"/>
      <c r="L182" s="134"/>
      <c r="M182" s="134"/>
      <c r="N182" s="134"/>
      <c r="O182" s="134"/>
      <c r="P182" s="134"/>
      <c r="Q182" s="134"/>
    </row>
    <row r="183" spans="2:17" x14ac:dyDescent="0.2">
      <c r="B183" s="150"/>
      <c r="C183" s="150"/>
      <c r="D183" s="155"/>
      <c r="E183" s="150"/>
      <c r="F183" s="150"/>
      <c r="G183" s="155"/>
      <c r="H183" s="150"/>
      <c r="I183" s="150"/>
      <c r="J183" s="134"/>
      <c r="K183" s="134"/>
      <c r="L183" s="134"/>
      <c r="M183" s="134"/>
      <c r="N183" s="134"/>
      <c r="O183" s="134"/>
      <c r="P183" s="134"/>
      <c r="Q183" s="134"/>
    </row>
    <row r="184" spans="2:17" x14ac:dyDescent="0.2">
      <c r="B184" s="150"/>
      <c r="C184" s="150"/>
      <c r="D184" s="155"/>
      <c r="E184" s="150"/>
      <c r="F184" s="150"/>
      <c r="G184" s="155"/>
      <c r="H184" s="150"/>
      <c r="I184" s="150"/>
      <c r="J184" s="134"/>
      <c r="K184" s="134"/>
      <c r="L184" s="134"/>
      <c r="M184" s="134"/>
      <c r="N184" s="134"/>
      <c r="O184" s="134"/>
      <c r="P184" s="134"/>
      <c r="Q184" s="134"/>
    </row>
    <row r="185" spans="2:17" x14ac:dyDescent="0.2">
      <c r="B185" s="150"/>
      <c r="C185" s="150"/>
      <c r="D185" s="155"/>
      <c r="E185" s="150"/>
      <c r="F185" s="150"/>
      <c r="G185" s="155"/>
      <c r="H185" s="150"/>
      <c r="I185" s="150"/>
      <c r="J185" s="134"/>
      <c r="K185" s="134"/>
      <c r="L185" s="134"/>
      <c r="M185" s="134"/>
      <c r="N185" s="134"/>
      <c r="O185" s="134"/>
      <c r="P185" s="134"/>
      <c r="Q185" s="134"/>
    </row>
    <row r="186" spans="2:17" x14ac:dyDescent="0.2">
      <c r="B186" s="150"/>
      <c r="C186" s="150"/>
      <c r="D186" s="155"/>
      <c r="E186" s="150"/>
      <c r="F186" s="150"/>
      <c r="G186" s="155"/>
      <c r="H186" s="150"/>
      <c r="I186" s="150"/>
      <c r="J186" s="134"/>
      <c r="K186" s="134"/>
      <c r="L186" s="134"/>
      <c r="M186" s="134"/>
      <c r="N186" s="134"/>
      <c r="O186" s="134"/>
      <c r="P186" s="134"/>
      <c r="Q186" s="134"/>
    </row>
    <row r="187" spans="2:17" x14ac:dyDescent="0.2">
      <c r="B187" s="150"/>
      <c r="C187" s="150"/>
      <c r="D187" s="155"/>
      <c r="E187" s="150"/>
      <c r="F187" s="150"/>
      <c r="G187" s="155"/>
      <c r="H187" s="150"/>
      <c r="I187" s="150"/>
      <c r="J187" s="134"/>
      <c r="K187" s="134"/>
      <c r="L187" s="134"/>
      <c r="M187" s="134"/>
      <c r="N187" s="134"/>
      <c r="O187" s="134"/>
      <c r="P187" s="134"/>
      <c r="Q187" s="134"/>
    </row>
    <row r="188" spans="2:17" x14ac:dyDescent="0.2">
      <c r="B188" s="150"/>
      <c r="C188" s="150"/>
      <c r="D188" s="155"/>
      <c r="E188" s="150"/>
      <c r="F188" s="150"/>
      <c r="G188" s="155"/>
      <c r="H188" s="150"/>
      <c r="I188" s="150"/>
      <c r="J188" s="134"/>
      <c r="K188" s="134"/>
      <c r="L188" s="134"/>
      <c r="M188" s="134"/>
      <c r="N188" s="134"/>
      <c r="O188" s="134"/>
      <c r="P188" s="134"/>
      <c r="Q188" s="134"/>
    </row>
    <row r="189" spans="2:17" x14ac:dyDescent="0.2">
      <c r="B189" s="150"/>
      <c r="C189" s="150"/>
      <c r="D189" s="155"/>
      <c r="E189" s="150"/>
      <c r="F189" s="150"/>
      <c r="G189" s="155"/>
      <c r="H189" s="150"/>
      <c r="I189" s="150"/>
      <c r="J189" s="134"/>
      <c r="K189" s="134"/>
      <c r="L189" s="134"/>
      <c r="M189" s="134"/>
      <c r="N189" s="134"/>
      <c r="O189" s="134"/>
      <c r="P189" s="134"/>
      <c r="Q189" s="134"/>
    </row>
    <row r="190" spans="2:17" x14ac:dyDescent="0.2">
      <c r="B190" s="150"/>
      <c r="C190" s="150"/>
      <c r="D190" s="155"/>
      <c r="E190" s="150"/>
      <c r="F190" s="150"/>
      <c r="G190" s="155"/>
      <c r="H190" s="150"/>
      <c r="I190" s="150"/>
      <c r="J190" s="134"/>
      <c r="K190" s="134"/>
      <c r="L190" s="134"/>
      <c r="M190" s="134"/>
      <c r="N190" s="134"/>
      <c r="O190" s="134"/>
      <c r="P190" s="134"/>
      <c r="Q190" s="134"/>
    </row>
    <row r="191" spans="2:17" x14ac:dyDescent="0.2">
      <c r="B191" s="150"/>
      <c r="C191" s="150"/>
      <c r="D191" s="155"/>
      <c r="E191" s="150"/>
      <c r="F191" s="150"/>
      <c r="G191" s="155"/>
      <c r="H191" s="150"/>
      <c r="I191" s="150"/>
      <c r="J191" s="134"/>
      <c r="K191" s="134"/>
      <c r="L191" s="134"/>
      <c r="M191" s="134"/>
      <c r="N191" s="134"/>
      <c r="O191" s="134"/>
      <c r="P191" s="134"/>
      <c r="Q191" s="134"/>
    </row>
    <row r="192" spans="2:17" x14ac:dyDescent="0.2">
      <c r="B192" s="150"/>
      <c r="C192" s="150"/>
      <c r="D192" s="155"/>
      <c r="E192" s="150"/>
      <c r="F192" s="150"/>
      <c r="G192" s="155"/>
      <c r="H192" s="150"/>
      <c r="I192" s="150"/>
      <c r="J192" s="134"/>
      <c r="K192" s="134"/>
      <c r="L192" s="134"/>
      <c r="M192" s="134"/>
      <c r="N192" s="134"/>
      <c r="O192" s="134"/>
      <c r="P192" s="134"/>
      <c r="Q192" s="134"/>
    </row>
    <row r="193" spans="2:17" x14ac:dyDescent="0.2">
      <c r="B193" s="150"/>
      <c r="C193" s="150"/>
      <c r="D193" s="155"/>
      <c r="E193" s="150"/>
      <c r="F193" s="150"/>
      <c r="G193" s="155"/>
      <c r="H193" s="150"/>
      <c r="I193" s="150"/>
      <c r="J193" s="134"/>
      <c r="K193" s="134"/>
      <c r="L193" s="134"/>
      <c r="M193" s="134"/>
      <c r="N193" s="134"/>
      <c r="O193" s="134"/>
      <c r="P193" s="134"/>
      <c r="Q193" s="134"/>
    </row>
    <row r="194" spans="2:17" x14ac:dyDescent="0.2">
      <c r="B194" s="150"/>
      <c r="C194" s="150"/>
      <c r="D194" s="155"/>
      <c r="E194" s="150"/>
      <c r="F194" s="150"/>
      <c r="G194" s="155"/>
      <c r="H194" s="150"/>
      <c r="I194" s="150"/>
      <c r="J194" s="134"/>
      <c r="K194" s="134"/>
      <c r="L194" s="134"/>
      <c r="M194" s="134"/>
      <c r="N194" s="134"/>
      <c r="O194" s="134"/>
      <c r="P194" s="134"/>
      <c r="Q194" s="134"/>
    </row>
    <row r="195" spans="2:17" x14ac:dyDescent="0.2">
      <c r="B195" s="150"/>
      <c r="C195" s="150"/>
      <c r="D195" s="155"/>
      <c r="E195" s="150"/>
      <c r="F195" s="150"/>
      <c r="G195" s="155"/>
      <c r="H195" s="150"/>
      <c r="I195" s="150"/>
      <c r="J195" s="134"/>
      <c r="K195" s="134"/>
      <c r="L195" s="134"/>
      <c r="M195" s="134"/>
      <c r="N195" s="134"/>
      <c r="O195" s="134"/>
      <c r="P195" s="134"/>
      <c r="Q195" s="134"/>
    </row>
    <row r="196" spans="2:17" x14ac:dyDescent="0.2">
      <c r="B196" s="150"/>
      <c r="C196" s="150"/>
      <c r="D196" s="155"/>
      <c r="E196" s="150"/>
      <c r="F196" s="150"/>
      <c r="G196" s="155"/>
      <c r="H196" s="150"/>
      <c r="I196" s="150"/>
      <c r="J196" s="134"/>
      <c r="K196" s="134"/>
      <c r="L196" s="134"/>
      <c r="M196" s="134"/>
      <c r="N196" s="134"/>
      <c r="O196" s="134"/>
      <c r="P196" s="134"/>
      <c r="Q196" s="134"/>
    </row>
    <row r="197" spans="2:17" x14ac:dyDescent="0.2">
      <c r="B197" s="150"/>
      <c r="C197" s="150"/>
      <c r="D197" s="155"/>
      <c r="E197" s="150"/>
      <c r="F197" s="150"/>
      <c r="G197" s="155"/>
      <c r="H197" s="150"/>
      <c r="I197" s="150"/>
      <c r="J197" s="134"/>
      <c r="K197" s="134"/>
      <c r="L197" s="134"/>
      <c r="M197" s="134"/>
      <c r="N197" s="134"/>
      <c r="O197" s="134"/>
      <c r="P197" s="134"/>
      <c r="Q197" s="134"/>
    </row>
    <row r="198" spans="2:17" x14ac:dyDescent="0.2">
      <c r="B198" s="150"/>
      <c r="C198" s="150"/>
      <c r="D198" s="155"/>
      <c r="E198" s="150"/>
      <c r="F198" s="150"/>
      <c r="G198" s="155"/>
      <c r="H198" s="150"/>
      <c r="I198" s="150"/>
      <c r="J198" s="134"/>
      <c r="K198" s="134"/>
      <c r="L198" s="134"/>
      <c r="M198" s="134"/>
      <c r="N198" s="134"/>
      <c r="O198" s="134"/>
      <c r="P198" s="134"/>
      <c r="Q198" s="134"/>
    </row>
    <row r="199" spans="2:17" x14ac:dyDescent="0.2">
      <c r="B199" s="150"/>
      <c r="C199" s="150"/>
      <c r="D199" s="155"/>
      <c r="E199" s="150"/>
      <c r="F199" s="150"/>
      <c r="G199" s="155"/>
      <c r="H199" s="150"/>
      <c r="I199" s="150"/>
      <c r="J199" s="134"/>
      <c r="K199" s="134"/>
      <c r="L199" s="134"/>
      <c r="M199" s="134"/>
      <c r="N199" s="134"/>
      <c r="O199" s="134"/>
      <c r="P199" s="134"/>
      <c r="Q199" s="134"/>
    </row>
    <row r="200" spans="2:17" x14ac:dyDescent="0.2">
      <c r="B200" s="150"/>
      <c r="C200" s="150"/>
      <c r="D200" s="155"/>
      <c r="E200" s="150"/>
      <c r="F200" s="150"/>
      <c r="G200" s="155"/>
      <c r="H200" s="150"/>
      <c r="I200" s="150"/>
      <c r="J200" s="134"/>
      <c r="K200" s="134"/>
      <c r="L200" s="134"/>
      <c r="M200" s="134"/>
      <c r="N200" s="134"/>
      <c r="O200" s="134"/>
      <c r="P200" s="134"/>
      <c r="Q200" s="134"/>
    </row>
    <row r="201" spans="2:17" x14ac:dyDescent="0.2">
      <c r="B201" s="150"/>
      <c r="C201" s="150"/>
      <c r="D201" s="155"/>
      <c r="E201" s="150"/>
      <c r="F201" s="150"/>
      <c r="G201" s="155"/>
      <c r="H201" s="150"/>
      <c r="I201" s="150"/>
      <c r="J201" s="134"/>
      <c r="K201" s="134"/>
      <c r="L201" s="134"/>
      <c r="M201" s="134"/>
      <c r="N201" s="134"/>
      <c r="O201" s="134"/>
      <c r="P201" s="134"/>
      <c r="Q201" s="134"/>
    </row>
    <row r="202" spans="2:17" x14ac:dyDescent="0.2">
      <c r="B202" s="150"/>
      <c r="C202" s="150"/>
      <c r="D202" s="155"/>
      <c r="E202" s="150"/>
      <c r="F202" s="150"/>
      <c r="G202" s="155"/>
      <c r="H202" s="150"/>
      <c r="I202" s="150"/>
      <c r="J202" s="134"/>
      <c r="K202" s="134"/>
      <c r="L202" s="134"/>
      <c r="M202" s="134"/>
      <c r="N202" s="134"/>
      <c r="O202" s="134"/>
      <c r="P202" s="134"/>
      <c r="Q202" s="134"/>
    </row>
    <row r="203" spans="2:17" x14ac:dyDescent="0.2">
      <c r="B203" s="150"/>
      <c r="C203" s="150"/>
      <c r="D203" s="155"/>
      <c r="E203" s="150"/>
      <c r="F203" s="150"/>
      <c r="G203" s="155"/>
      <c r="H203" s="150"/>
      <c r="I203" s="150"/>
      <c r="J203" s="134"/>
      <c r="K203" s="134"/>
      <c r="L203" s="134"/>
      <c r="M203" s="134"/>
      <c r="N203" s="134"/>
      <c r="O203" s="134"/>
      <c r="P203" s="134"/>
      <c r="Q203" s="134"/>
    </row>
    <row r="204" spans="2:17" x14ac:dyDescent="0.2">
      <c r="B204" s="150"/>
      <c r="C204" s="150"/>
      <c r="D204" s="155"/>
      <c r="E204" s="150"/>
      <c r="F204" s="150"/>
      <c r="G204" s="155"/>
      <c r="H204" s="150"/>
      <c r="I204" s="150"/>
      <c r="J204" s="134"/>
      <c r="K204" s="134"/>
      <c r="L204" s="134"/>
      <c r="M204" s="134"/>
      <c r="N204" s="134"/>
      <c r="O204" s="134"/>
      <c r="P204" s="134"/>
      <c r="Q204" s="134"/>
    </row>
    <row r="205" spans="2:17" x14ac:dyDescent="0.2">
      <c r="B205" s="150"/>
      <c r="C205" s="150"/>
      <c r="D205" s="155"/>
      <c r="E205" s="150"/>
      <c r="F205" s="150"/>
      <c r="G205" s="155"/>
      <c r="H205" s="150"/>
      <c r="I205" s="150"/>
      <c r="J205" s="134"/>
      <c r="K205" s="134"/>
      <c r="L205" s="134"/>
      <c r="M205" s="134"/>
      <c r="N205" s="134"/>
      <c r="O205" s="134"/>
      <c r="P205" s="134"/>
      <c r="Q205" s="134"/>
    </row>
    <row r="206" spans="2:17" x14ac:dyDescent="0.2">
      <c r="B206" s="150"/>
      <c r="C206" s="150"/>
      <c r="D206" s="155"/>
      <c r="E206" s="150"/>
      <c r="F206" s="150"/>
      <c r="G206" s="155"/>
      <c r="H206" s="150"/>
      <c r="I206" s="150"/>
      <c r="J206" s="134"/>
      <c r="K206" s="134"/>
      <c r="L206" s="134"/>
      <c r="M206" s="134"/>
      <c r="N206" s="134"/>
      <c r="O206" s="134"/>
      <c r="P206" s="134"/>
      <c r="Q206" s="134"/>
    </row>
    <row r="207" spans="2:17" x14ac:dyDescent="0.2">
      <c r="B207" s="150"/>
      <c r="C207" s="150"/>
      <c r="D207" s="155"/>
      <c r="E207" s="150"/>
      <c r="F207" s="150"/>
      <c r="G207" s="155"/>
      <c r="H207" s="150"/>
      <c r="I207" s="150"/>
      <c r="J207" s="134"/>
      <c r="K207" s="134"/>
      <c r="L207" s="134"/>
      <c r="M207" s="134"/>
      <c r="N207" s="134"/>
      <c r="O207" s="134"/>
      <c r="P207" s="134"/>
      <c r="Q207" s="134"/>
    </row>
    <row r="208" spans="2:17" x14ac:dyDescent="0.2">
      <c r="B208" s="150"/>
      <c r="C208" s="150"/>
      <c r="D208" s="155"/>
      <c r="E208" s="150"/>
      <c r="F208" s="150"/>
      <c r="G208" s="155"/>
      <c r="H208" s="150"/>
      <c r="I208" s="150"/>
      <c r="J208" s="134"/>
      <c r="K208" s="134"/>
      <c r="L208" s="134"/>
      <c r="M208" s="134"/>
      <c r="N208" s="134"/>
      <c r="O208" s="134"/>
      <c r="P208" s="134"/>
      <c r="Q208" s="134"/>
    </row>
    <row r="209" spans="2:17" x14ac:dyDescent="0.2">
      <c r="B209" s="150"/>
      <c r="C209" s="150"/>
      <c r="D209" s="155"/>
      <c r="E209" s="150"/>
      <c r="F209" s="150"/>
      <c r="G209" s="155"/>
      <c r="H209" s="150"/>
      <c r="I209" s="150"/>
      <c r="J209" s="134"/>
      <c r="K209" s="134"/>
      <c r="L209" s="134"/>
      <c r="M209" s="134"/>
      <c r="N209" s="134"/>
      <c r="O209" s="134"/>
      <c r="P209" s="134"/>
      <c r="Q209" s="134"/>
    </row>
    <row r="210" spans="2:17" x14ac:dyDescent="0.2">
      <c r="B210" s="150"/>
      <c r="C210" s="150"/>
      <c r="D210" s="155"/>
      <c r="E210" s="150"/>
      <c r="F210" s="150"/>
      <c r="G210" s="155"/>
      <c r="H210" s="150"/>
      <c r="I210" s="150"/>
      <c r="J210" s="134"/>
      <c r="K210" s="134"/>
      <c r="L210" s="134"/>
      <c r="M210" s="134"/>
      <c r="N210" s="134"/>
      <c r="O210" s="134"/>
      <c r="P210" s="134"/>
      <c r="Q210" s="134"/>
    </row>
    <row r="211" spans="2:17" x14ac:dyDescent="0.2">
      <c r="B211" s="150"/>
      <c r="C211" s="150"/>
      <c r="D211" s="155"/>
      <c r="E211" s="150"/>
      <c r="F211" s="150"/>
      <c r="G211" s="155"/>
      <c r="H211" s="150"/>
      <c r="I211" s="150"/>
      <c r="J211" s="134"/>
      <c r="K211" s="134"/>
      <c r="L211" s="134"/>
      <c r="M211" s="134"/>
      <c r="N211" s="134"/>
      <c r="O211" s="134"/>
      <c r="P211" s="134"/>
      <c r="Q211" s="134"/>
    </row>
    <row r="212" spans="2:17" x14ac:dyDescent="0.2">
      <c r="B212" s="150"/>
      <c r="C212" s="150"/>
      <c r="D212" s="155"/>
      <c r="E212" s="150"/>
      <c r="F212" s="150"/>
      <c r="G212" s="155"/>
      <c r="H212" s="150"/>
      <c r="I212" s="150"/>
      <c r="J212" s="134"/>
      <c r="K212" s="134"/>
      <c r="L212" s="134"/>
      <c r="M212" s="134"/>
      <c r="N212" s="134"/>
      <c r="O212" s="134"/>
      <c r="P212" s="134"/>
      <c r="Q212" s="134"/>
    </row>
    <row r="213" spans="2:17" x14ac:dyDescent="0.2">
      <c r="B213" s="150"/>
      <c r="C213" s="150"/>
      <c r="D213" s="155"/>
      <c r="E213" s="150"/>
      <c r="F213" s="150"/>
      <c r="G213" s="155"/>
      <c r="H213" s="150"/>
      <c r="I213" s="150"/>
      <c r="J213" s="134"/>
      <c r="K213" s="134"/>
      <c r="L213" s="134"/>
      <c r="M213" s="134"/>
      <c r="N213" s="134"/>
      <c r="O213" s="134"/>
      <c r="P213" s="134"/>
      <c r="Q213" s="134"/>
    </row>
    <row r="214" spans="2:17" x14ac:dyDescent="0.2">
      <c r="B214" s="150"/>
      <c r="C214" s="150"/>
      <c r="D214" s="155"/>
      <c r="E214" s="150"/>
      <c r="F214" s="150"/>
      <c r="G214" s="155"/>
      <c r="H214" s="150"/>
      <c r="I214" s="150"/>
      <c r="J214" s="134"/>
      <c r="K214" s="134"/>
      <c r="L214" s="134"/>
      <c r="M214" s="134"/>
      <c r="N214" s="134"/>
      <c r="O214" s="134"/>
      <c r="P214" s="134"/>
      <c r="Q214" s="134"/>
    </row>
    <row r="215" spans="2:17" x14ac:dyDescent="0.2">
      <c r="B215" s="150"/>
      <c r="C215" s="150"/>
      <c r="D215" s="155"/>
      <c r="E215" s="150"/>
      <c r="F215" s="150"/>
      <c r="G215" s="155"/>
      <c r="H215" s="150"/>
      <c r="I215" s="150"/>
      <c r="J215" s="134"/>
      <c r="K215" s="134"/>
      <c r="L215" s="134"/>
      <c r="M215" s="134"/>
      <c r="N215" s="134"/>
      <c r="O215" s="134"/>
      <c r="P215" s="134"/>
      <c r="Q215" s="134"/>
    </row>
    <row r="216" spans="2:17" x14ac:dyDescent="0.2">
      <c r="B216" s="150"/>
      <c r="C216" s="150"/>
      <c r="D216" s="155"/>
      <c r="E216" s="150"/>
      <c r="F216" s="150"/>
      <c r="G216" s="155"/>
      <c r="H216" s="150"/>
      <c r="I216" s="150"/>
      <c r="J216" s="134"/>
      <c r="K216" s="134"/>
      <c r="L216" s="134"/>
      <c r="M216" s="134"/>
      <c r="N216" s="134"/>
      <c r="O216" s="134"/>
      <c r="P216" s="134"/>
      <c r="Q216" s="134"/>
    </row>
    <row r="217" spans="2:17" x14ac:dyDescent="0.2">
      <c r="B217" s="150"/>
      <c r="C217" s="150"/>
      <c r="D217" s="155"/>
      <c r="E217" s="150"/>
      <c r="F217" s="150"/>
      <c r="G217" s="155"/>
      <c r="H217" s="150"/>
      <c r="I217" s="150"/>
      <c r="J217" s="134"/>
      <c r="K217" s="134"/>
      <c r="L217" s="134"/>
      <c r="M217" s="134"/>
      <c r="N217" s="134"/>
      <c r="O217" s="134"/>
      <c r="P217" s="134"/>
      <c r="Q217" s="134"/>
    </row>
    <row r="218" spans="2:17" x14ac:dyDescent="0.2">
      <c r="B218" s="150"/>
      <c r="C218" s="150"/>
      <c r="D218" s="155"/>
      <c r="E218" s="150"/>
      <c r="F218" s="150"/>
      <c r="G218" s="155"/>
      <c r="H218" s="150"/>
      <c r="I218" s="150"/>
      <c r="J218" s="134"/>
      <c r="K218" s="134"/>
      <c r="L218" s="134"/>
      <c r="M218" s="134"/>
      <c r="N218" s="134"/>
      <c r="O218" s="134"/>
      <c r="P218" s="134"/>
      <c r="Q218" s="134"/>
    </row>
    <row r="219" spans="2:17" x14ac:dyDescent="0.2">
      <c r="B219" s="150"/>
      <c r="C219" s="150"/>
      <c r="D219" s="155"/>
      <c r="E219" s="150"/>
      <c r="F219" s="150"/>
      <c r="G219" s="155"/>
      <c r="H219" s="150"/>
      <c r="I219" s="150"/>
      <c r="J219" s="134"/>
      <c r="K219" s="134"/>
      <c r="L219" s="134"/>
      <c r="M219" s="134"/>
      <c r="N219" s="134"/>
      <c r="O219" s="134"/>
      <c r="P219" s="134"/>
      <c r="Q219" s="134"/>
    </row>
    <row r="220" spans="2:17" x14ac:dyDescent="0.2">
      <c r="B220" s="150"/>
      <c r="C220" s="150"/>
      <c r="D220" s="155"/>
      <c r="E220" s="150"/>
      <c r="F220" s="150"/>
      <c r="G220" s="155"/>
      <c r="H220" s="150"/>
      <c r="I220" s="150"/>
      <c r="J220" s="134"/>
      <c r="K220" s="134"/>
      <c r="L220" s="134"/>
      <c r="M220" s="134"/>
      <c r="N220" s="134"/>
      <c r="O220" s="134"/>
      <c r="P220" s="134"/>
      <c r="Q220" s="134"/>
    </row>
    <row r="221" spans="2:17" x14ac:dyDescent="0.2">
      <c r="B221" s="150"/>
      <c r="C221" s="150"/>
      <c r="D221" s="155"/>
      <c r="E221" s="150"/>
      <c r="F221" s="150"/>
      <c r="G221" s="155"/>
      <c r="H221" s="150"/>
      <c r="I221" s="150"/>
      <c r="J221" s="134"/>
      <c r="K221" s="134"/>
      <c r="L221" s="134"/>
      <c r="M221" s="134"/>
      <c r="N221" s="134"/>
      <c r="O221" s="134"/>
      <c r="P221" s="134"/>
      <c r="Q221" s="134"/>
    </row>
    <row r="222" spans="2:17" x14ac:dyDescent="0.2">
      <c r="B222" s="150"/>
      <c r="C222" s="150"/>
      <c r="D222" s="155"/>
      <c r="E222" s="150"/>
      <c r="F222" s="150"/>
      <c r="G222" s="155"/>
      <c r="H222" s="150"/>
      <c r="I222" s="150"/>
      <c r="J222" s="134"/>
      <c r="K222" s="134"/>
      <c r="L222" s="134"/>
      <c r="M222" s="134"/>
      <c r="N222" s="134"/>
      <c r="O222" s="134"/>
      <c r="P222" s="134"/>
      <c r="Q222" s="134"/>
    </row>
    <row r="223" spans="2:17" x14ac:dyDescent="0.2">
      <c r="B223" s="150"/>
      <c r="C223" s="150"/>
      <c r="D223" s="155"/>
      <c r="E223" s="150"/>
      <c r="F223" s="150"/>
      <c r="G223" s="155"/>
      <c r="H223" s="150"/>
      <c r="I223" s="150"/>
      <c r="J223" s="134"/>
      <c r="K223" s="134"/>
      <c r="L223" s="134"/>
      <c r="M223" s="134"/>
      <c r="N223" s="134"/>
      <c r="O223" s="134"/>
      <c r="P223" s="134"/>
      <c r="Q223" s="134"/>
    </row>
    <row r="224" spans="2:17" x14ac:dyDescent="0.2">
      <c r="B224" s="150"/>
      <c r="C224" s="150"/>
      <c r="D224" s="155"/>
      <c r="E224" s="150"/>
      <c r="F224" s="150"/>
      <c r="G224" s="155"/>
      <c r="H224" s="150"/>
      <c r="I224" s="150"/>
      <c r="J224" s="134"/>
      <c r="K224" s="134"/>
      <c r="L224" s="134"/>
      <c r="M224" s="134"/>
      <c r="N224" s="134"/>
      <c r="O224" s="134"/>
      <c r="P224" s="134"/>
      <c r="Q224" s="134"/>
    </row>
    <row r="225" spans="2:17" x14ac:dyDescent="0.2">
      <c r="B225" s="150"/>
      <c r="C225" s="150"/>
      <c r="D225" s="155"/>
      <c r="E225" s="150"/>
      <c r="F225" s="150"/>
      <c r="G225" s="155"/>
      <c r="H225" s="150"/>
      <c r="I225" s="150"/>
      <c r="J225" s="134"/>
      <c r="K225" s="134"/>
      <c r="L225" s="134"/>
      <c r="M225" s="134"/>
      <c r="N225" s="134"/>
      <c r="O225" s="134"/>
      <c r="P225" s="134"/>
      <c r="Q225" s="134"/>
    </row>
    <row r="226" spans="2:17" x14ac:dyDescent="0.2">
      <c r="B226" s="150"/>
      <c r="C226" s="150"/>
      <c r="D226" s="155"/>
      <c r="E226" s="150"/>
      <c r="F226" s="150"/>
      <c r="G226" s="155"/>
      <c r="H226" s="150"/>
      <c r="I226" s="150"/>
      <c r="J226" s="134"/>
      <c r="K226" s="134"/>
      <c r="L226" s="134"/>
      <c r="M226" s="134"/>
      <c r="N226" s="134"/>
      <c r="O226" s="134"/>
      <c r="P226" s="134"/>
      <c r="Q226" s="134"/>
    </row>
    <row r="227" spans="2:17" x14ac:dyDescent="0.2">
      <c r="B227" s="150"/>
      <c r="C227" s="150"/>
      <c r="D227" s="155"/>
      <c r="E227" s="150"/>
      <c r="F227" s="150"/>
      <c r="G227" s="155"/>
      <c r="H227" s="150"/>
      <c r="I227" s="150"/>
      <c r="J227" s="134"/>
      <c r="K227" s="134"/>
      <c r="L227" s="134"/>
      <c r="M227" s="134"/>
      <c r="N227" s="134"/>
      <c r="O227" s="134"/>
      <c r="P227" s="134"/>
      <c r="Q227" s="134"/>
    </row>
    <row r="228" spans="2:17" x14ac:dyDescent="0.2">
      <c r="B228" s="150"/>
      <c r="C228" s="150"/>
      <c r="D228" s="155"/>
      <c r="E228" s="150"/>
      <c r="F228" s="150"/>
      <c r="G228" s="155"/>
      <c r="H228" s="150"/>
      <c r="I228" s="150"/>
      <c r="J228" s="134"/>
      <c r="K228" s="134"/>
      <c r="L228" s="134"/>
      <c r="M228" s="134"/>
      <c r="N228" s="134"/>
      <c r="O228" s="134"/>
      <c r="P228" s="134"/>
      <c r="Q228" s="134"/>
    </row>
    <row r="229" spans="2:17" x14ac:dyDescent="0.2">
      <c r="B229" s="150"/>
      <c r="C229" s="150"/>
      <c r="D229" s="155"/>
      <c r="E229" s="150"/>
      <c r="F229" s="150"/>
      <c r="G229" s="155"/>
      <c r="H229" s="150"/>
      <c r="I229" s="150"/>
      <c r="J229" s="134"/>
      <c r="K229" s="134"/>
      <c r="L229" s="134"/>
      <c r="M229" s="134"/>
      <c r="N229" s="134"/>
      <c r="O229" s="134"/>
      <c r="P229" s="134"/>
      <c r="Q229" s="134"/>
    </row>
    <row r="230" spans="2:17" x14ac:dyDescent="0.2">
      <c r="B230" s="150"/>
      <c r="C230" s="150"/>
      <c r="D230" s="155"/>
      <c r="E230" s="150"/>
      <c r="F230" s="150"/>
      <c r="G230" s="155"/>
      <c r="H230" s="150"/>
      <c r="I230" s="150"/>
      <c r="J230" s="134"/>
      <c r="K230" s="134"/>
      <c r="L230" s="134"/>
      <c r="M230" s="134"/>
      <c r="N230" s="134"/>
      <c r="O230" s="134"/>
      <c r="P230" s="134"/>
      <c r="Q230" s="134"/>
    </row>
    <row r="231" spans="2:17" x14ac:dyDescent="0.2">
      <c r="B231" s="150"/>
      <c r="C231" s="150"/>
      <c r="D231" s="155"/>
      <c r="E231" s="150"/>
      <c r="F231" s="150"/>
      <c r="G231" s="155"/>
      <c r="H231" s="150"/>
      <c r="I231" s="150"/>
      <c r="J231" s="134"/>
      <c r="K231" s="134"/>
      <c r="L231" s="134"/>
      <c r="M231" s="134"/>
      <c r="N231" s="134"/>
      <c r="O231" s="134"/>
      <c r="P231" s="134"/>
      <c r="Q231" s="134"/>
    </row>
    <row r="232" spans="2:17" x14ac:dyDescent="0.2">
      <c r="B232" s="150"/>
      <c r="C232" s="150"/>
      <c r="D232" s="155"/>
      <c r="E232" s="150"/>
      <c r="F232" s="150"/>
      <c r="G232" s="155"/>
      <c r="H232" s="150"/>
      <c r="I232" s="150"/>
      <c r="J232" s="134"/>
      <c r="K232" s="134"/>
      <c r="L232" s="134"/>
      <c r="M232" s="134"/>
      <c r="N232" s="134"/>
      <c r="O232" s="134"/>
      <c r="P232" s="134"/>
      <c r="Q232" s="134"/>
    </row>
    <row r="233" spans="2:17" x14ac:dyDescent="0.2">
      <c r="B233" s="150"/>
      <c r="C233" s="150"/>
      <c r="D233" s="155"/>
      <c r="E233" s="150"/>
      <c r="F233" s="150"/>
      <c r="G233" s="155"/>
      <c r="H233" s="150"/>
      <c r="I233" s="150"/>
      <c r="J233" s="134"/>
      <c r="K233" s="134"/>
      <c r="L233" s="134"/>
      <c r="M233" s="134"/>
      <c r="N233" s="134"/>
      <c r="O233" s="134"/>
      <c r="P233" s="134"/>
      <c r="Q233" s="134"/>
    </row>
    <row r="234" spans="2:17" x14ac:dyDescent="0.2">
      <c r="B234" s="150"/>
      <c r="C234" s="150"/>
      <c r="D234" s="155"/>
      <c r="E234" s="150"/>
      <c r="F234" s="150"/>
      <c r="G234" s="155"/>
      <c r="H234" s="150"/>
      <c r="I234" s="150"/>
      <c r="J234" s="134"/>
      <c r="K234" s="134"/>
      <c r="L234" s="134"/>
      <c r="M234" s="134"/>
      <c r="N234" s="134"/>
      <c r="O234" s="134"/>
      <c r="P234" s="134"/>
      <c r="Q234" s="134"/>
    </row>
    <row r="235" spans="2:17" x14ac:dyDescent="0.2">
      <c r="B235" s="150"/>
      <c r="C235" s="150"/>
      <c r="D235" s="155"/>
      <c r="E235" s="150"/>
      <c r="F235" s="150"/>
      <c r="G235" s="155"/>
      <c r="H235" s="150"/>
      <c r="I235" s="150"/>
      <c r="J235" s="134"/>
      <c r="K235" s="134"/>
      <c r="L235" s="134"/>
      <c r="M235" s="134"/>
      <c r="N235" s="134"/>
      <c r="O235" s="134"/>
      <c r="P235" s="134"/>
      <c r="Q235" s="134"/>
    </row>
    <row r="236" spans="2:17" x14ac:dyDescent="0.2">
      <c r="B236" s="150"/>
      <c r="C236" s="150"/>
      <c r="D236" s="155"/>
      <c r="E236" s="150"/>
      <c r="F236" s="150"/>
      <c r="G236" s="155"/>
      <c r="H236" s="150"/>
      <c r="I236" s="150"/>
      <c r="J236" s="134"/>
      <c r="K236" s="134"/>
      <c r="L236" s="134"/>
      <c r="M236" s="134"/>
      <c r="N236" s="134"/>
      <c r="O236" s="134"/>
      <c r="P236" s="134"/>
      <c r="Q236" s="134"/>
    </row>
    <row r="237" spans="2:17" x14ac:dyDescent="0.2">
      <c r="B237" s="150"/>
      <c r="C237" s="150"/>
      <c r="D237" s="155"/>
      <c r="E237" s="150"/>
      <c r="F237" s="150"/>
      <c r="G237" s="155"/>
      <c r="H237" s="150"/>
      <c r="I237" s="150"/>
      <c r="J237" s="134"/>
      <c r="K237" s="134"/>
      <c r="L237" s="134"/>
      <c r="M237" s="134"/>
      <c r="N237" s="134"/>
      <c r="O237" s="134"/>
      <c r="P237" s="134"/>
      <c r="Q237" s="134"/>
    </row>
    <row r="238" spans="2:17" x14ac:dyDescent="0.2">
      <c r="B238" s="150"/>
      <c r="C238" s="150"/>
      <c r="D238" s="155"/>
      <c r="E238" s="150"/>
      <c r="F238" s="150"/>
      <c r="G238" s="155"/>
      <c r="H238" s="150"/>
      <c r="I238" s="150"/>
      <c r="J238" s="134"/>
      <c r="K238" s="134"/>
      <c r="L238" s="134"/>
      <c r="M238" s="134"/>
      <c r="N238" s="134"/>
      <c r="O238" s="134"/>
      <c r="P238" s="134"/>
      <c r="Q238" s="134"/>
    </row>
    <row r="239" spans="2:17" x14ac:dyDescent="0.2">
      <c r="B239" s="150"/>
      <c r="C239" s="150"/>
      <c r="D239" s="155"/>
      <c r="E239" s="150"/>
      <c r="F239" s="150"/>
      <c r="G239" s="155"/>
      <c r="H239" s="150"/>
      <c r="I239" s="150"/>
      <c r="J239" s="134"/>
      <c r="K239" s="134"/>
      <c r="L239" s="134"/>
      <c r="M239" s="134"/>
      <c r="N239" s="134"/>
      <c r="O239" s="134"/>
      <c r="P239" s="134"/>
      <c r="Q239" s="134"/>
    </row>
    <row r="240" spans="2:17" x14ac:dyDescent="0.2">
      <c r="B240" s="150"/>
      <c r="C240" s="150"/>
      <c r="D240" s="155"/>
      <c r="E240" s="150"/>
      <c r="F240" s="150"/>
      <c r="G240" s="155"/>
      <c r="H240" s="150"/>
      <c r="I240" s="150"/>
      <c r="J240" s="134"/>
      <c r="K240" s="134"/>
      <c r="L240" s="134"/>
      <c r="M240" s="134"/>
      <c r="N240" s="134"/>
      <c r="O240" s="134"/>
      <c r="P240" s="134"/>
      <c r="Q240" s="134"/>
    </row>
    <row r="241" spans="2:17" x14ac:dyDescent="0.2">
      <c r="B241" s="150"/>
      <c r="C241" s="150"/>
      <c r="D241" s="155"/>
      <c r="E241" s="150"/>
      <c r="F241" s="150"/>
      <c r="G241" s="155"/>
      <c r="H241" s="150"/>
      <c r="I241" s="150"/>
      <c r="J241" s="134"/>
      <c r="K241" s="134"/>
      <c r="L241" s="134"/>
      <c r="M241" s="134"/>
      <c r="N241" s="134"/>
      <c r="O241" s="134"/>
      <c r="P241" s="134"/>
      <c r="Q241" s="134"/>
    </row>
    <row r="242" spans="2:17" x14ac:dyDescent="0.2">
      <c r="B242" s="150"/>
      <c r="C242" s="150"/>
      <c r="D242" s="155"/>
      <c r="E242" s="150"/>
      <c r="F242" s="150"/>
      <c r="G242" s="155"/>
      <c r="H242" s="150"/>
      <c r="I242" s="150"/>
      <c r="J242" s="134"/>
      <c r="K242" s="134"/>
      <c r="L242" s="134"/>
      <c r="M242" s="134"/>
      <c r="N242" s="134"/>
      <c r="O242" s="134"/>
      <c r="P242" s="134"/>
      <c r="Q242" s="134"/>
    </row>
    <row r="243" spans="2:17" x14ac:dyDescent="0.2">
      <c r="B243" s="150"/>
      <c r="C243" s="150"/>
      <c r="D243" s="155"/>
      <c r="E243" s="150"/>
      <c r="F243" s="150"/>
      <c r="G243" s="155"/>
      <c r="H243" s="150"/>
      <c r="I243" s="150"/>
      <c r="J243" s="134"/>
      <c r="K243" s="134"/>
      <c r="L243" s="134"/>
      <c r="M243" s="134"/>
      <c r="N243" s="134"/>
      <c r="O243" s="134"/>
      <c r="P243" s="134"/>
      <c r="Q243" s="134"/>
    </row>
    <row r="244" spans="2:17" x14ac:dyDescent="0.2">
      <c r="B244" s="150"/>
      <c r="C244" s="150"/>
      <c r="D244" s="155"/>
      <c r="E244" s="150"/>
      <c r="F244" s="150"/>
      <c r="G244" s="155"/>
      <c r="H244" s="150"/>
      <c r="I244" s="150"/>
      <c r="J244" s="134"/>
      <c r="K244" s="134"/>
      <c r="L244" s="134"/>
      <c r="M244" s="134"/>
      <c r="N244" s="134"/>
      <c r="O244" s="134"/>
      <c r="P244" s="134"/>
      <c r="Q244" s="134"/>
    </row>
    <row r="245" spans="2:17" x14ac:dyDescent="0.2">
      <c r="B245" s="150"/>
      <c r="C245" s="150"/>
      <c r="D245" s="155"/>
      <c r="E245" s="150"/>
      <c r="F245" s="150"/>
      <c r="G245" s="155"/>
      <c r="H245" s="150"/>
      <c r="I245" s="150"/>
      <c r="J245" s="134"/>
      <c r="K245" s="134"/>
      <c r="L245" s="134"/>
      <c r="M245" s="134"/>
      <c r="N245" s="134"/>
      <c r="O245" s="134"/>
      <c r="P245" s="134"/>
      <c r="Q245" s="134"/>
    </row>
    <row r="246" spans="2:17" x14ac:dyDescent="0.2">
      <c r="B246" s="150"/>
      <c r="C246" s="150"/>
      <c r="D246" s="155"/>
      <c r="E246" s="150"/>
      <c r="F246" s="150"/>
      <c r="G246" s="155"/>
      <c r="H246" s="150"/>
      <c r="I246" s="150"/>
      <c r="J246" s="134"/>
      <c r="K246" s="134"/>
      <c r="L246" s="134"/>
      <c r="M246" s="134"/>
      <c r="N246" s="134"/>
      <c r="O246" s="134"/>
      <c r="P246" s="134"/>
      <c r="Q246" s="134"/>
    </row>
    <row r="247" spans="2:17" x14ac:dyDescent="0.2">
      <c r="B247" s="150"/>
      <c r="C247" s="150"/>
      <c r="D247" s="155"/>
      <c r="E247" s="150"/>
      <c r="F247" s="150"/>
      <c r="G247" s="155"/>
      <c r="H247" s="150"/>
      <c r="I247" s="150"/>
      <c r="J247" s="134"/>
      <c r="K247" s="134"/>
      <c r="L247" s="134"/>
      <c r="M247" s="134"/>
      <c r="N247" s="134"/>
      <c r="O247" s="134"/>
      <c r="P247" s="134"/>
      <c r="Q247" s="134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M180"/>
  <sheetViews>
    <sheetView workbookViewId="0">
      <selection activeCell="B6" sqref="B6:G6"/>
    </sheetView>
  </sheetViews>
  <sheetFormatPr defaultRowHeight="11.25" outlineLevelRow="3" x14ac:dyDescent="0.2"/>
  <cols>
    <col min="1" max="1" width="69.7109375" style="23" customWidth="1"/>
    <col min="2" max="8" width="9.85546875" style="38" bestFit="1" customWidth="1"/>
    <col min="9" max="16384" width="9.140625" style="23"/>
  </cols>
  <sheetData>
    <row r="1" spans="1:13" s="145" customFormat="1" ht="18.75" x14ac:dyDescent="0.2">
      <c r="A1" s="5"/>
      <c r="B1" s="5"/>
      <c r="C1" s="5"/>
      <c r="D1" s="5"/>
      <c r="E1" s="5"/>
      <c r="F1" s="5"/>
      <c r="G1" s="5"/>
      <c r="H1" s="5"/>
    </row>
    <row r="2" spans="1:13" s="145" customFormat="1" ht="18.75" x14ac:dyDescent="0.2">
      <c r="A2" s="5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5"/>
      <c r="C2" s="5"/>
      <c r="D2" s="5"/>
      <c r="E2" s="5"/>
      <c r="F2" s="5"/>
      <c r="G2" s="5"/>
      <c r="H2" s="5"/>
      <c r="I2" s="191"/>
      <c r="J2" s="191"/>
      <c r="K2" s="191"/>
      <c r="L2" s="191"/>
      <c r="M2" s="191"/>
    </row>
    <row r="3" spans="1:13" s="145" customFormat="1" ht="12.75" x14ac:dyDescent="0.2">
      <c r="A3" s="26"/>
      <c r="B3" s="162"/>
      <c r="C3" s="162"/>
      <c r="D3" s="162"/>
      <c r="E3" s="162"/>
      <c r="F3" s="162"/>
      <c r="G3" s="162"/>
      <c r="H3" s="162"/>
    </row>
    <row r="4" spans="1:13" s="178" customFormat="1" ht="12.75" x14ac:dyDescent="0.2">
      <c r="B4" s="199"/>
      <c r="C4" s="199"/>
      <c r="D4" s="199"/>
      <c r="E4" s="199"/>
      <c r="F4" s="199"/>
      <c r="G4" s="199"/>
      <c r="H4" s="199" t="str">
        <f>VALUAH</f>
        <v>млрд. грн</v>
      </c>
    </row>
    <row r="5" spans="1:13" s="168" customFormat="1" ht="12.75" x14ac:dyDescent="0.2">
      <c r="A5" s="105"/>
      <c r="B5" s="72">
        <v>43465</v>
      </c>
      <c r="C5" s="72">
        <v>43496</v>
      </c>
      <c r="D5" s="72">
        <v>43524</v>
      </c>
      <c r="E5" s="72">
        <v>43555</v>
      </c>
      <c r="F5" s="72">
        <v>43585</v>
      </c>
      <c r="G5" s="72">
        <v>43616</v>
      </c>
      <c r="H5" s="72">
        <v>43646</v>
      </c>
    </row>
    <row r="6" spans="1:13" s="52" customFormat="1" ht="15.75" x14ac:dyDescent="0.2">
      <c r="A6" s="115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237">
        <f t="shared" ref="B6:G6" si="0">B$7+B$76</f>
        <v>2168.4476641724495</v>
      </c>
      <c r="C6" s="237">
        <f t="shared" si="0"/>
        <v>2172.0098649787401</v>
      </c>
      <c r="D6" s="237">
        <f t="shared" si="0"/>
        <v>2112.0077875063002</v>
      </c>
      <c r="E6" s="237">
        <f t="shared" si="0"/>
        <v>2147.0214831348294</v>
      </c>
      <c r="F6" s="237">
        <f t="shared" si="0"/>
        <v>2124.8493245770596</v>
      </c>
      <c r="G6" s="237">
        <f t="shared" si="0"/>
        <v>2106.56120750643</v>
      </c>
      <c r="H6" s="237">
        <v>2102.4096051445699</v>
      </c>
    </row>
    <row r="7" spans="1:13" s="54" customFormat="1" ht="15" x14ac:dyDescent="0.2">
      <c r="A7" s="238" t="s">
        <v>70</v>
      </c>
      <c r="B7" s="227">
        <f t="shared" ref="B7:H7" si="1">B$8+B$47</f>
        <v>1860.2910955850798</v>
      </c>
      <c r="C7" s="227">
        <f t="shared" si="1"/>
        <v>1866.6473414724701</v>
      </c>
      <c r="D7" s="227">
        <f t="shared" si="1"/>
        <v>1819.8968232121902</v>
      </c>
      <c r="E7" s="227">
        <f t="shared" si="1"/>
        <v>1859.1638392882796</v>
      </c>
      <c r="F7" s="227">
        <f t="shared" si="1"/>
        <v>1845.5901236323798</v>
      </c>
      <c r="G7" s="227">
        <f t="shared" si="1"/>
        <v>1831.5359267926499</v>
      </c>
      <c r="H7" s="227">
        <f t="shared" si="1"/>
        <v>1832.29711937814</v>
      </c>
    </row>
    <row r="8" spans="1:13" s="83" customFormat="1" ht="15" outlineLevel="1" x14ac:dyDescent="0.2">
      <c r="A8" s="101" t="s">
        <v>50</v>
      </c>
      <c r="B8" s="109">
        <f t="shared" ref="B8:H8" si="2">B$9+B$45</f>
        <v>761.09019182404984</v>
      </c>
      <c r="C8" s="109">
        <f t="shared" si="2"/>
        <v>764.65661187314993</v>
      </c>
      <c r="D8" s="109">
        <f t="shared" si="2"/>
        <v>749.99830351137996</v>
      </c>
      <c r="E8" s="109">
        <f t="shared" si="2"/>
        <v>764.2934994490098</v>
      </c>
      <c r="F8" s="109">
        <f t="shared" si="2"/>
        <v>777.12755248480005</v>
      </c>
      <c r="G8" s="109">
        <f t="shared" si="2"/>
        <v>787.10882759676019</v>
      </c>
      <c r="H8" s="109">
        <f t="shared" si="2"/>
        <v>782.42022483066</v>
      </c>
    </row>
    <row r="9" spans="1:13" s="82" customFormat="1" ht="12.75" outlineLevel="2" x14ac:dyDescent="0.2">
      <c r="A9" s="60" t="s">
        <v>195</v>
      </c>
      <c r="B9" s="204">
        <f t="shared" ref="B9:G9" si="3">SUM(B$10:B$44)</f>
        <v>758.84189894138979</v>
      </c>
      <c r="C9" s="204">
        <f t="shared" si="3"/>
        <v>762.40831899048987</v>
      </c>
      <c r="D9" s="204">
        <f t="shared" si="3"/>
        <v>747.75001062871991</v>
      </c>
      <c r="E9" s="204">
        <f t="shared" si="3"/>
        <v>762.04520656634975</v>
      </c>
      <c r="F9" s="204">
        <f t="shared" si="3"/>
        <v>774.91232273276</v>
      </c>
      <c r="G9" s="204">
        <f t="shared" si="3"/>
        <v>784.89359784472015</v>
      </c>
      <c r="H9" s="204">
        <v>780.20499507861996</v>
      </c>
    </row>
    <row r="10" spans="1:13" s="19" customFormat="1" ht="12.75" outlineLevel="3" x14ac:dyDescent="0.2">
      <c r="A10" s="245" t="s">
        <v>52</v>
      </c>
      <c r="B10" s="159">
        <v>11.731711274649999</v>
      </c>
      <c r="C10" s="159">
        <v>0</v>
      </c>
      <c r="D10" s="159">
        <v>3.0488326938000001</v>
      </c>
      <c r="E10" s="159">
        <v>0</v>
      </c>
      <c r="F10" s="159">
        <v>0</v>
      </c>
      <c r="G10" s="159">
        <v>0</v>
      </c>
      <c r="H10" s="159">
        <v>0</v>
      </c>
    </row>
    <row r="11" spans="1:13" ht="12.75" outlineLevel="3" x14ac:dyDescent="0.2">
      <c r="A11" s="110" t="s">
        <v>143</v>
      </c>
      <c r="B11" s="106">
        <v>62.650438999999999</v>
      </c>
      <c r="C11" s="106">
        <v>62.650438999999999</v>
      </c>
      <c r="D11" s="106">
        <v>62.650438999999999</v>
      </c>
      <c r="E11" s="106">
        <v>62.650438999999999</v>
      </c>
      <c r="F11" s="106">
        <v>65.852839000000003</v>
      </c>
      <c r="G11" s="106">
        <v>67.721914999999996</v>
      </c>
      <c r="H11" s="106">
        <v>67.721914999999996</v>
      </c>
      <c r="I11" s="14"/>
      <c r="J11" s="14"/>
      <c r="K11" s="14"/>
    </row>
    <row r="12" spans="1:13" ht="12.75" outlineLevel="3" x14ac:dyDescent="0.2">
      <c r="A12" s="110" t="s">
        <v>203</v>
      </c>
      <c r="B12" s="106">
        <v>19.033000000000001</v>
      </c>
      <c r="C12" s="106">
        <v>19.033000000000001</v>
      </c>
      <c r="D12" s="106">
        <v>19.033000000000001</v>
      </c>
      <c r="E12" s="106">
        <v>19.033000000000001</v>
      </c>
      <c r="F12" s="106">
        <v>19.033000000000001</v>
      </c>
      <c r="G12" s="106">
        <v>19.033000000000001</v>
      </c>
      <c r="H12" s="106">
        <v>19.033000000000001</v>
      </c>
      <c r="I12" s="14"/>
      <c r="J12" s="14"/>
      <c r="K12" s="14"/>
    </row>
    <row r="13" spans="1:13" ht="12.75" outlineLevel="3" x14ac:dyDescent="0.2">
      <c r="A13" s="110" t="s">
        <v>30</v>
      </c>
      <c r="B13" s="106">
        <v>19.159217458000001</v>
      </c>
      <c r="C13" s="106">
        <v>17.98596826839</v>
      </c>
      <c r="D13" s="106">
        <v>23.499853516249999</v>
      </c>
      <c r="E13" s="106">
        <v>28.221491233249999</v>
      </c>
      <c r="F13" s="106">
        <v>33.070289869760003</v>
      </c>
      <c r="G13" s="106">
        <v>40.923944255629998</v>
      </c>
      <c r="H13" s="106">
        <v>25.522654083909998</v>
      </c>
      <c r="I13" s="14"/>
      <c r="J13" s="14"/>
      <c r="K13" s="14"/>
    </row>
    <row r="14" spans="1:13" ht="12.75" outlineLevel="3" x14ac:dyDescent="0.2">
      <c r="A14" s="110" t="s">
        <v>34</v>
      </c>
      <c r="B14" s="106">
        <v>36.5</v>
      </c>
      <c r="C14" s="106">
        <v>36.5</v>
      </c>
      <c r="D14" s="106">
        <v>36.5</v>
      </c>
      <c r="E14" s="106">
        <v>36.5</v>
      </c>
      <c r="F14" s="106">
        <v>36.5</v>
      </c>
      <c r="G14" s="106">
        <v>36.5</v>
      </c>
      <c r="H14" s="106">
        <v>36.5</v>
      </c>
      <c r="I14" s="14"/>
      <c r="J14" s="14"/>
      <c r="K14" s="14"/>
    </row>
    <row r="15" spans="1:13" ht="12.75" outlineLevel="3" x14ac:dyDescent="0.2">
      <c r="A15" s="110" t="s">
        <v>85</v>
      </c>
      <c r="B15" s="106">
        <v>28.700001</v>
      </c>
      <c r="C15" s="106">
        <v>28.700001</v>
      </c>
      <c r="D15" s="106">
        <v>28.700001</v>
      </c>
      <c r="E15" s="106">
        <v>28.700001</v>
      </c>
      <c r="F15" s="106">
        <v>28.700001</v>
      </c>
      <c r="G15" s="106">
        <v>28.700001</v>
      </c>
      <c r="H15" s="106">
        <v>28.700001</v>
      </c>
      <c r="I15" s="14"/>
      <c r="J15" s="14"/>
      <c r="K15" s="14"/>
    </row>
    <row r="16" spans="1:13" ht="12.75" outlineLevel="3" x14ac:dyDescent="0.2">
      <c r="A16" s="110" t="s">
        <v>134</v>
      </c>
      <c r="B16" s="106">
        <v>46.9</v>
      </c>
      <c r="C16" s="106">
        <v>46.9</v>
      </c>
      <c r="D16" s="106">
        <v>46.9</v>
      </c>
      <c r="E16" s="106">
        <v>46.9</v>
      </c>
      <c r="F16" s="106">
        <v>46.9</v>
      </c>
      <c r="G16" s="106">
        <v>46.9</v>
      </c>
      <c r="H16" s="106">
        <v>46.9</v>
      </c>
      <c r="I16" s="14"/>
      <c r="J16" s="14"/>
      <c r="K16" s="14"/>
    </row>
    <row r="17" spans="1:11" ht="12.75" outlineLevel="3" x14ac:dyDescent="0.2">
      <c r="A17" s="110" t="s">
        <v>196</v>
      </c>
      <c r="B17" s="106">
        <v>93.438657000000006</v>
      </c>
      <c r="C17" s="106">
        <v>93.438657000000006</v>
      </c>
      <c r="D17" s="106">
        <v>93.438657000000006</v>
      </c>
      <c r="E17" s="106">
        <v>93.438657000000006</v>
      </c>
      <c r="F17" s="106">
        <v>93.438657000000006</v>
      </c>
      <c r="G17" s="106">
        <v>93.438657000000006</v>
      </c>
      <c r="H17" s="106">
        <v>93.438657000000006</v>
      </c>
      <c r="I17" s="14"/>
      <c r="J17" s="14"/>
      <c r="K17" s="14"/>
    </row>
    <row r="18" spans="1:11" ht="12.75" outlineLevel="3" x14ac:dyDescent="0.2">
      <c r="A18" s="110" t="s">
        <v>26</v>
      </c>
      <c r="B18" s="106">
        <v>12.097744</v>
      </c>
      <c r="C18" s="106">
        <v>12.097744</v>
      </c>
      <c r="D18" s="106">
        <v>12.097744</v>
      </c>
      <c r="E18" s="106">
        <v>12.097744</v>
      </c>
      <c r="F18" s="106">
        <v>12.097744</v>
      </c>
      <c r="G18" s="106">
        <v>12.097744</v>
      </c>
      <c r="H18" s="106">
        <v>12.097744</v>
      </c>
      <c r="I18" s="14"/>
      <c r="J18" s="14"/>
      <c r="K18" s="14"/>
    </row>
    <row r="19" spans="1:11" ht="12.75" outlineLevel="3" x14ac:dyDescent="0.2">
      <c r="A19" s="110" t="s">
        <v>80</v>
      </c>
      <c r="B19" s="106">
        <v>12.097744</v>
      </c>
      <c r="C19" s="106">
        <v>12.097744</v>
      </c>
      <c r="D19" s="106">
        <v>12.097744</v>
      </c>
      <c r="E19" s="106">
        <v>12.097744</v>
      </c>
      <c r="F19" s="106">
        <v>12.097744</v>
      </c>
      <c r="G19" s="106">
        <v>12.097744</v>
      </c>
      <c r="H19" s="106">
        <v>12.097744</v>
      </c>
      <c r="I19" s="14"/>
      <c r="J19" s="14"/>
      <c r="K19" s="14"/>
    </row>
    <row r="20" spans="1:11" ht="12.75" outlineLevel="3" x14ac:dyDescent="0.2">
      <c r="A20" s="110" t="s">
        <v>171</v>
      </c>
      <c r="B20" s="106">
        <v>37.421561873549997</v>
      </c>
      <c r="C20" s="106">
        <v>37.716767139650003</v>
      </c>
      <c r="D20" s="106">
        <v>36.971441615659998</v>
      </c>
      <c r="E20" s="106">
        <v>37.206829710100003</v>
      </c>
      <c r="F20" s="106">
        <v>30.749772565499999</v>
      </c>
      <c r="G20" s="106">
        <v>30.964797580660001</v>
      </c>
      <c r="H20" s="106">
        <v>27.465314979910001</v>
      </c>
      <c r="I20" s="14"/>
      <c r="J20" s="14"/>
      <c r="K20" s="14"/>
    </row>
    <row r="21" spans="1:11" ht="12.75" outlineLevel="3" x14ac:dyDescent="0.2">
      <c r="A21" s="110" t="s">
        <v>129</v>
      </c>
      <c r="B21" s="106">
        <v>12.097744</v>
      </c>
      <c r="C21" s="106">
        <v>12.097744</v>
      </c>
      <c r="D21" s="106">
        <v>12.097744</v>
      </c>
      <c r="E21" s="106">
        <v>12.097744</v>
      </c>
      <c r="F21" s="106">
        <v>12.097744</v>
      </c>
      <c r="G21" s="106">
        <v>12.097744</v>
      </c>
      <c r="H21" s="106">
        <v>12.097744</v>
      </c>
      <c r="I21" s="14"/>
      <c r="J21" s="14"/>
      <c r="K21" s="14"/>
    </row>
    <row r="22" spans="1:11" ht="12.75" outlineLevel="3" x14ac:dyDescent="0.2">
      <c r="A22" s="110" t="s">
        <v>193</v>
      </c>
      <c r="B22" s="106">
        <v>12.097744</v>
      </c>
      <c r="C22" s="106">
        <v>12.097744</v>
      </c>
      <c r="D22" s="106">
        <v>12.097744</v>
      </c>
      <c r="E22" s="106">
        <v>12.097744</v>
      </c>
      <c r="F22" s="106">
        <v>12.097744</v>
      </c>
      <c r="G22" s="106">
        <v>12.097744</v>
      </c>
      <c r="H22" s="106">
        <v>12.097744</v>
      </c>
      <c r="I22" s="14"/>
      <c r="J22" s="14"/>
      <c r="K22" s="14"/>
    </row>
    <row r="23" spans="1:11" ht="12.75" outlineLevel="3" x14ac:dyDescent="0.2">
      <c r="A23" s="110" t="s">
        <v>215</v>
      </c>
      <c r="B23" s="106">
        <v>19.184152653999998</v>
      </c>
      <c r="C23" s="106">
        <v>22.059128236700001</v>
      </c>
      <c r="D23" s="106">
        <v>23.923962178770001</v>
      </c>
      <c r="E23" s="106">
        <v>24.341829888220001</v>
      </c>
      <c r="F23" s="106">
        <v>29.48569032859</v>
      </c>
      <c r="G23" s="106">
        <v>30.122093823509999</v>
      </c>
      <c r="H23" s="106">
        <v>34.346204854790003</v>
      </c>
      <c r="I23" s="14"/>
      <c r="J23" s="14"/>
      <c r="K23" s="14"/>
    </row>
    <row r="24" spans="1:11" ht="12.75" outlineLevel="3" x14ac:dyDescent="0.2">
      <c r="A24" s="110" t="s">
        <v>152</v>
      </c>
      <c r="B24" s="106">
        <v>12.097744</v>
      </c>
      <c r="C24" s="106">
        <v>12.097744</v>
      </c>
      <c r="D24" s="106">
        <v>12.097744</v>
      </c>
      <c r="E24" s="106">
        <v>12.097744</v>
      </c>
      <c r="F24" s="106">
        <v>12.097744</v>
      </c>
      <c r="G24" s="106">
        <v>12.097744</v>
      </c>
      <c r="H24" s="106">
        <v>12.097744</v>
      </c>
      <c r="I24" s="14"/>
      <c r="J24" s="14"/>
      <c r="K24" s="14"/>
    </row>
    <row r="25" spans="1:11" ht="12.75" outlineLevel="3" x14ac:dyDescent="0.2">
      <c r="A25" s="110" t="s">
        <v>113</v>
      </c>
      <c r="B25" s="106">
        <v>12.097744</v>
      </c>
      <c r="C25" s="106">
        <v>12.097744</v>
      </c>
      <c r="D25" s="106">
        <v>12.097744</v>
      </c>
      <c r="E25" s="106">
        <v>12.097744</v>
      </c>
      <c r="F25" s="106">
        <v>12.097744</v>
      </c>
      <c r="G25" s="106">
        <v>12.097744</v>
      </c>
      <c r="H25" s="106">
        <v>12.097744</v>
      </c>
      <c r="I25" s="14"/>
      <c r="J25" s="14"/>
      <c r="K25" s="14"/>
    </row>
    <row r="26" spans="1:11" ht="12.75" outlineLevel="3" x14ac:dyDescent="0.2">
      <c r="A26" s="110" t="s">
        <v>176</v>
      </c>
      <c r="B26" s="106">
        <v>12.097744</v>
      </c>
      <c r="C26" s="106">
        <v>12.097744</v>
      </c>
      <c r="D26" s="106">
        <v>12.097744</v>
      </c>
      <c r="E26" s="106">
        <v>12.097744</v>
      </c>
      <c r="F26" s="106">
        <v>12.097744</v>
      </c>
      <c r="G26" s="106">
        <v>12.097744</v>
      </c>
      <c r="H26" s="106">
        <v>12.097744</v>
      </c>
      <c r="I26" s="14"/>
      <c r="J26" s="14"/>
      <c r="K26" s="14"/>
    </row>
    <row r="27" spans="1:11" ht="12.75" outlineLevel="3" x14ac:dyDescent="0.2">
      <c r="A27" s="110" t="s">
        <v>6</v>
      </c>
      <c r="B27" s="106">
        <v>12.097744</v>
      </c>
      <c r="C27" s="106">
        <v>12.097744</v>
      </c>
      <c r="D27" s="106">
        <v>12.097744</v>
      </c>
      <c r="E27" s="106">
        <v>12.097744</v>
      </c>
      <c r="F27" s="106">
        <v>12.097744</v>
      </c>
      <c r="G27" s="106">
        <v>12.097744</v>
      </c>
      <c r="H27" s="106">
        <v>12.097744</v>
      </c>
      <c r="I27" s="14"/>
      <c r="J27" s="14"/>
      <c r="K27" s="14"/>
    </row>
    <row r="28" spans="1:11" ht="12.75" outlineLevel="3" x14ac:dyDescent="0.2">
      <c r="A28" s="110" t="s">
        <v>53</v>
      </c>
      <c r="B28" s="106">
        <v>12.097744</v>
      </c>
      <c r="C28" s="106">
        <v>12.097744</v>
      </c>
      <c r="D28" s="106">
        <v>12.097744</v>
      </c>
      <c r="E28" s="106">
        <v>12.097744</v>
      </c>
      <c r="F28" s="106">
        <v>12.097744</v>
      </c>
      <c r="G28" s="106">
        <v>12.097744</v>
      </c>
      <c r="H28" s="106">
        <v>12.097744</v>
      </c>
      <c r="I28" s="14"/>
      <c r="J28" s="14"/>
      <c r="K28" s="14"/>
    </row>
    <row r="29" spans="1:11" ht="12.75" outlineLevel="3" x14ac:dyDescent="0.2">
      <c r="A29" s="110" t="s">
        <v>101</v>
      </c>
      <c r="B29" s="106">
        <v>12.097744</v>
      </c>
      <c r="C29" s="106">
        <v>12.097744</v>
      </c>
      <c r="D29" s="106">
        <v>12.097744</v>
      </c>
      <c r="E29" s="106">
        <v>12.097744</v>
      </c>
      <c r="F29" s="106">
        <v>12.097744</v>
      </c>
      <c r="G29" s="106">
        <v>12.097744</v>
      </c>
      <c r="H29" s="106">
        <v>12.097744</v>
      </c>
      <c r="I29" s="14"/>
      <c r="J29" s="14"/>
      <c r="K29" s="14"/>
    </row>
    <row r="30" spans="1:11" ht="12.75" outlineLevel="3" x14ac:dyDescent="0.2">
      <c r="A30" s="110" t="s">
        <v>93</v>
      </c>
      <c r="B30" s="106">
        <v>12.097744</v>
      </c>
      <c r="C30" s="106">
        <v>12.097744</v>
      </c>
      <c r="D30" s="106">
        <v>12.097744</v>
      </c>
      <c r="E30" s="106">
        <v>12.097744</v>
      </c>
      <c r="F30" s="106">
        <v>12.097744</v>
      </c>
      <c r="G30" s="106">
        <v>12.097744</v>
      </c>
      <c r="H30" s="106">
        <v>12.097744</v>
      </c>
      <c r="I30" s="14"/>
      <c r="J30" s="14"/>
      <c r="K30" s="14"/>
    </row>
    <row r="31" spans="1:11" ht="12.75" outlineLevel="3" x14ac:dyDescent="0.2">
      <c r="A31" s="110" t="s">
        <v>149</v>
      </c>
      <c r="B31" s="106">
        <v>12.097744</v>
      </c>
      <c r="C31" s="106">
        <v>12.097744</v>
      </c>
      <c r="D31" s="106">
        <v>12.097744</v>
      </c>
      <c r="E31" s="106">
        <v>12.097744</v>
      </c>
      <c r="F31" s="106">
        <v>12.097744</v>
      </c>
      <c r="G31" s="106">
        <v>12.097744</v>
      </c>
      <c r="H31" s="106">
        <v>12.097744</v>
      </c>
      <c r="I31" s="14"/>
      <c r="J31" s="14"/>
      <c r="K31" s="14"/>
    </row>
    <row r="32" spans="1:11" ht="12.75" outlineLevel="3" x14ac:dyDescent="0.2">
      <c r="A32" s="110" t="s">
        <v>204</v>
      </c>
      <c r="B32" s="106">
        <v>12.097744</v>
      </c>
      <c r="C32" s="106">
        <v>12.097744</v>
      </c>
      <c r="D32" s="106">
        <v>12.097744</v>
      </c>
      <c r="E32" s="106">
        <v>12.097744</v>
      </c>
      <c r="F32" s="106">
        <v>12.097744</v>
      </c>
      <c r="G32" s="106">
        <v>12.097744</v>
      </c>
      <c r="H32" s="106">
        <v>12.097744</v>
      </c>
      <c r="I32" s="14"/>
      <c r="J32" s="14"/>
      <c r="K32" s="14"/>
    </row>
    <row r="33" spans="1:11" ht="12.75" outlineLevel="3" x14ac:dyDescent="0.2">
      <c r="A33" s="110" t="s">
        <v>31</v>
      </c>
      <c r="B33" s="106">
        <v>12.097744</v>
      </c>
      <c r="C33" s="106">
        <v>12.097744</v>
      </c>
      <c r="D33" s="106">
        <v>12.097744</v>
      </c>
      <c r="E33" s="106">
        <v>12.097744</v>
      </c>
      <c r="F33" s="106">
        <v>12.097744</v>
      </c>
      <c r="G33" s="106">
        <v>12.097744</v>
      </c>
      <c r="H33" s="106">
        <v>12.097744</v>
      </c>
      <c r="I33" s="14"/>
      <c r="J33" s="14"/>
      <c r="K33" s="14"/>
    </row>
    <row r="34" spans="1:11" ht="12.75" outlineLevel="3" x14ac:dyDescent="0.2">
      <c r="A34" s="110" t="s">
        <v>59</v>
      </c>
      <c r="B34" s="106">
        <v>6.6407129999999999</v>
      </c>
      <c r="C34" s="106">
        <v>30.279571715159999</v>
      </c>
      <c r="D34" s="106">
        <v>19.946277247889999</v>
      </c>
      <c r="E34" s="106">
        <v>24.307330107129999</v>
      </c>
      <c r="F34" s="106">
        <v>17.787324000000002</v>
      </c>
      <c r="G34" s="106">
        <v>11.353145</v>
      </c>
      <c r="H34" s="106">
        <v>4.6378159999999999</v>
      </c>
      <c r="I34" s="14"/>
      <c r="J34" s="14"/>
      <c r="K34" s="14"/>
    </row>
    <row r="35" spans="1:11" ht="12.75" outlineLevel="3" x14ac:dyDescent="0.2">
      <c r="A35" s="110" t="s">
        <v>46</v>
      </c>
      <c r="B35" s="106">
        <v>62.88869382435</v>
      </c>
      <c r="C35" s="106">
        <v>63.366086535549996</v>
      </c>
      <c r="D35" s="106">
        <v>62.972259315999999</v>
      </c>
      <c r="E35" s="106">
        <v>70.159906048379995</v>
      </c>
      <c r="F35" s="106">
        <v>67.879974667260001</v>
      </c>
      <c r="G35" s="106">
        <v>69.627991662580001</v>
      </c>
      <c r="H35" s="106">
        <v>74.021751444429995</v>
      </c>
      <c r="I35" s="14"/>
      <c r="J35" s="14"/>
      <c r="K35" s="14"/>
    </row>
    <row r="36" spans="1:11" ht="12.75" outlineLevel="3" x14ac:dyDescent="0.2">
      <c r="A36" s="110" t="s">
        <v>45</v>
      </c>
      <c r="B36" s="106">
        <v>12.097751000000001</v>
      </c>
      <c r="C36" s="106">
        <v>12.097751000000001</v>
      </c>
      <c r="D36" s="106">
        <v>12.097751000000001</v>
      </c>
      <c r="E36" s="106">
        <v>12.097751000000001</v>
      </c>
      <c r="F36" s="106">
        <v>12.097751000000001</v>
      </c>
      <c r="G36" s="106">
        <v>12.097751000000001</v>
      </c>
      <c r="H36" s="106">
        <v>12.097751000000001</v>
      </c>
      <c r="I36" s="14"/>
      <c r="J36" s="14"/>
      <c r="K36" s="14"/>
    </row>
    <row r="37" spans="1:11" ht="12.75" outlineLevel="3" x14ac:dyDescent="0.2">
      <c r="A37" s="110" t="s">
        <v>94</v>
      </c>
      <c r="B37" s="106">
        <v>0.03</v>
      </c>
      <c r="C37" s="106">
        <v>0.03</v>
      </c>
      <c r="D37" s="106">
        <v>0.03</v>
      </c>
      <c r="E37" s="106">
        <v>0.03</v>
      </c>
      <c r="F37" s="106">
        <v>0.03</v>
      </c>
      <c r="G37" s="106">
        <v>0.03</v>
      </c>
      <c r="H37" s="106">
        <v>0.03</v>
      </c>
      <c r="I37" s="14"/>
      <c r="J37" s="14"/>
      <c r="K37" s="14"/>
    </row>
    <row r="38" spans="1:11" ht="12.75" outlineLevel="3" x14ac:dyDescent="0.2">
      <c r="A38" s="110" t="s">
        <v>155</v>
      </c>
      <c r="B38" s="106">
        <v>39.370320200000002</v>
      </c>
      <c r="C38" s="106">
        <v>30.3731604</v>
      </c>
      <c r="D38" s="106">
        <v>29.579085500000001</v>
      </c>
      <c r="E38" s="106">
        <v>29.579085500000001</v>
      </c>
      <c r="F38" s="106">
        <v>27.408128099999999</v>
      </c>
      <c r="G38" s="106">
        <v>29.164441100000001</v>
      </c>
      <c r="H38" s="106">
        <v>31.031966100000002</v>
      </c>
      <c r="I38" s="14"/>
      <c r="J38" s="14"/>
      <c r="K38" s="14"/>
    </row>
    <row r="39" spans="1:11" ht="12.75" outlineLevel="3" x14ac:dyDescent="0.2">
      <c r="A39" s="110" t="s">
        <v>160</v>
      </c>
      <c r="B39" s="106">
        <v>8.97352198956</v>
      </c>
      <c r="C39" s="106">
        <v>7.0676736657800001</v>
      </c>
      <c r="D39" s="106">
        <v>8.3424278509000001</v>
      </c>
      <c r="E39" s="106">
        <v>5.2444208650400004</v>
      </c>
      <c r="F39" s="106">
        <v>22.189435639100001</v>
      </c>
      <c r="G39" s="106">
        <v>23.04019728614</v>
      </c>
      <c r="H39" s="106">
        <v>23.873417331430002</v>
      </c>
      <c r="I39" s="14"/>
      <c r="J39" s="14"/>
      <c r="K39" s="14"/>
    </row>
    <row r="40" spans="1:11" ht="12.75" outlineLevel="3" x14ac:dyDescent="0.2">
      <c r="A40" s="110" t="s">
        <v>208</v>
      </c>
      <c r="B40" s="106">
        <v>5.8000999999999996</v>
      </c>
      <c r="C40" s="106">
        <v>5.8000999999999996</v>
      </c>
      <c r="D40" s="106">
        <v>5.8000999999999996</v>
      </c>
      <c r="E40" s="106">
        <v>5.8000999999999996</v>
      </c>
      <c r="F40" s="106">
        <v>5.8000999999999996</v>
      </c>
      <c r="G40" s="106">
        <v>5.8000999999999996</v>
      </c>
      <c r="H40" s="106">
        <v>13.275709000000001</v>
      </c>
      <c r="I40" s="14"/>
      <c r="J40" s="14"/>
      <c r="K40" s="14"/>
    </row>
    <row r="41" spans="1:11" ht="12.75" outlineLevel="3" x14ac:dyDescent="0.2">
      <c r="A41" s="110" t="s">
        <v>39</v>
      </c>
      <c r="B41" s="106">
        <v>17.873328999999998</v>
      </c>
      <c r="C41" s="106">
        <v>17.873328999999998</v>
      </c>
      <c r="D41" s="106">
        <v>18.042587000000001</v>
      </c>
      <c r="E41" s="106">
        <v>18.570758999999999</v>
      </c>
      <c r="F41" s="106">
        <v>18.570758999999999</v>
      </c>
      <c r="G41" s="106">
        <v>17.471209000000002</v>
      </c>
      <c r="H41" s="106">
        <v>17.471209000000002</v>
      </c>
      <c r="I41" s="14"/>
      <c r="J41" s="14"/>
      <c r="K41" s="14"/>
    </row>
    <row r="42" spans="1:11" ht="12.75" outlineLevel="3" x14ac:dyDescent="0.2">
      <c r="A42" s="110" t="s">
        <v>89</v>
      </c>
      <c r="B42" s="106">
        <v>17.5</v>
      </c>
      <c r="C42" s="106">
        <v>17.5</v>
      </c>
      <c r="D42" s="106">
        <v>17.5</v>
      </c>
      <c r="E42" s="106">
        <v>17.5</v>
      </c>
      <c r="F42" s="106">
        <v>17.5</v>
      </c>
      <c r="G42" s="106">
        <v>17.5</v>
      </c>
      <c r="H42" s="106">
        <v>17.5</v>
      </c>
      <c r="I42" s="14"/>
      <c r="J42" s="14"/>
      <c r="K42" s="14"/>
    </row>
    <row r="43" spans="1:11" ht="12.75" outlineLevel="3" x14ac:dyDescent="0.2">
      <c r="A43" s="110" t="s">
        <v>194</v>
      </c>
      <c r="B43" s="106">
        <v>24.18031366728</v>
      </c>
      <c r="C43" s="106">
        <v>24.268270029260002</v>
      </c>
      <c r="D43" s="106">
        <v>11.404919709450001</v>
      </c>
      <c r="E43" s="106">
        <v>14.39519021423</v>
      </c>
      <c r="F43" s="106">
        <v>14.550184562549999</v>
      </c>
      <c r="G43" s="106">
        <v>17.1359381362</v>
      </c>
      <c r="H43" s="106">
        <v>19.269212284150001</v>
      </c>
      <c r="I43" s="14"/>
      <c r="J43" s="14"/>
      <c r="K43" s="14"/>
    </row>
    <row r="44" spans="1:11" ht="12.75" outlineLevel="3" x14ac:dyDescent="0.2">
      <c r="A44" s="110" t="s">
        <v>144</v>
      </c>
      <c r="B44" s="106">
        <v>19.399999999999999</v>
      </c>
      <c r="C44" s="106">
        <v>19.399999999999999</v>
      </c>
      <c r="D44" s="106">
        <v>18</v>
      </c>
      <c r="E44" s="106">
        <v>18</v>
      </c>
      <c r="F44" s="106">
        <v>18</v>
      </c>
      <c r="G44" s="106">
        <v>18</v>
      </c>
      <c r="H44" s="106">
        <v>18</v>
      </c>
      <c r="I44" s="14"/>
      <c r="J44" s="14"/>
      <c r="K44" s="14"/>
    </row>
    <row r="45" spans="1:11" ht="12.75" outlineLevel="2" x14ac:dyDescent="0.2">
      <c r="A45" s="8" t="s">
        <v>116</v>
      </c>
      <c r="B45" s="247">
        <f t="shared" ref="B45:G45" si="4">SUM(B$46:B$46)</f>
        <v>2.2482928826599999</v>
      </c>
      <c r="C45" s="247">
        <f t="shared" si="4"/>
        <v>2.2482928826599999</v>
      </c>
      <c r="D45" s="247">
        <f t="shared" si="4"/>
        <v>2.2482928826599999</v>
      </c>
      <c r="E45" s="247">
        <f t="shared" si="4"/>
        <v>2.2482928826599999</v>
      </c>
      <c r="F45" s="247">
        <f t="shared" si="4"/>
        <v>2.2152297520399999</v>
      </c>
      <c r="G45" s="247">
        <f t="shared" si="4"/>
        <v>2.2152297520399999</v>
      </c>
      <c r="H45" s="247">
        <v>2.2152297520399999</v>
      </c>
      <c r="I45" s="14"/>
      <c r="J45" s="14"/>
      <c r="K45" s="14"/>
    </row>
    <row r="46" spans="1:11" ht="12.75" outlineLevel="3" x14ac:dyDescent="0.2">
      <c r="A46" s="110" t="s">
        <v>28</v>
      </c>
      <c r="B46" s="106">
        <v>2.2482928826599999</v>
      </c>
      <c r="C46" s="106">
        <v>2.2482928826599999</v>
      </c>
      <c r="D46" s="106">
        <v>2.2482928826599999</v>
      </c>
      <c r="E46" s="106">
        <v>2.2482928826599999</v>
      </c>
      <c r="F46" s="106">
        <v>2.2152297520399999</v>
      </c>
      <c r="G46" s="106">
        <v>2.2152297520399999</v>
      </c>
      <c r="H46" s="106">
        <v>2.2152297520399999</v>
      </c>
      <c r="I46" s="14"/>
      <c r="J46" s="14"/>
      <c r="K46" s="14"/>
    </row>
    <row r="47" spans="1:11" ht="15" outlineLevel="1" x14ac:dyDescent="0.25">
      <c r="A47" s="97" t="s">
        <v>65</v>
      </c>
      <c r="B47" s="39">
        <f t="shared" ref="B47:H47" si="5">B$48+B$55+B$62+B$66+B$74</f>
        <v>1099.2009037610301</v>
      </c>
      <c r="C47" s="39">
        <f t="shared" si="5"/>
        <v>1101.99072959932</v>
      </c>
      <c r="D47" s="39">
        <f t="shared" si="5"/>
        <v>1069.8985197008101</v>
      </c>
      <c r="E47" s="39">
        <f t="shared" si="5"/>
        <v>1094.8703398392699</v>
      </c>
      <c r="F47" s="39">
        <f t="shared" si="5"/>
        <v>1068.4625711475799</v>
      </c>
      <c r="G47" s="39">
        <f t="shared" si="5"/>
        <v>1044.4270991958897</v>
      </c>
      <c r="H47" s="39">
        <f t="shared" si="5"/>
        <v>1049.8768945474799</v>
      </c>
      <c r="I47" s="14"/>
      <c r="J47" s="14"/>
      <c r="K47" s="14"/>
    </row>
    <row r="48" spans="1:11" ht="12.75" outlineLevel="2" x14ac:dyDescent="0.2">
      <c r="A48" s="8" t="s">
        <v>178</v>
      </c>
      <c r="B48" s="247">
        <f t="shared" ref="B48:G48" si="6">SUM(B$49:B$54)</f>
        <v>370.82150240537999</v>
      </c>
      <c r="C48" s="247">
        <f t="shared" si="6"/>
        <v>371.16635575119</v>
      </c>
      <c r="D48" s="247">
        <f t="shared" si="6"/>
        <v>359.41750104198002</v>
      </c>
      <c r="E48" s="247">
        <f t="shared" si="6"/>
        <v>350.94876170431996</v>
      </c>
      <c r="F48" s="247">
        <f t="shared" si="6"/>
        <v>341.73326822800999</v>
      </c>
      <c r="G48" s="247">
        <f t="shared" si="6"/>
        <v>337.55615695424996</v>
      </c>
      <c r="H48" s="247">
        <v>330.06582130268998</v>
      </c>
      <c r="I48" s="14"/>
      <c r="J48" s="14"/>
      <c r="K48" s="14"/>
    </row>
    <row r="49" spans="1:11" ht="12.75" outlineLevel="3" x14ac:dyDescent="0.2">
      <c r="A49" s="110" t="s">
        <v>18</v>
      </c>
      <c r="B49" s="106">
        <v>104.97379678</v>
      </c>
      <c r="C49" s="106">
        <v>104.9991249</v>
      </c>
      <c r="D49" s="106">
        <v>101.72941091</v>
      </c>
      <c r="E49" s="106">
        <v>101.17897115</v>
      </c>
      <c r="F49" s="106">
        <v>98.004727489999993</v>
      </c>
      <c r="G49" s="106">
        <v>99.034945129999997</v>
      </c>
      <c r="H49" s="106">
        <v>98.407104329999996</v>
      </c>
      <c r="I49" s="14"/>
      <c r="J49" s="14"/>
      <c r="K49" s="14"/>
    </row>
    <row r="50" spans="1:11" ht="12.75" outlineLevel="3" x14ac:dyDescent="0.2">
      <c r="A50" s="110" t="s">
        <v>54</v>
      </c>
      <c r="B50" s="106">
        <v>15.99855313966</v>
      </c>
      <c r="C50" s="106">
        <v>16.0954583762</v>
      </c>
      <c r="D50" s="106">
        <v>15.357585685949999</v>
      </c>
      <c r="E50" s="106">
        <v>15.338623257729999</v>
      </c>
      <c r="F50" s="106">
        <v>14.747404688390001</v>
      </c>
      <c r="G50" s="106">
        <v>14.008784159139999</v>
      </c>
      <c r="H50" s="106">
        <v>13.955586566219999</v>
      </c>
      <c r="I50" s="14"/>
      <c r="J50" s="14"/>
      <c r="K50" s="14"/>
    </row>
    <row r="51" spans="1:11" ht="12.75" outlineLevel="3" x14ac:dyDescent="0.2">
      <c r="A51" s="110" t="s">
        <v>96</v>
      </c>
      <c r="B51" s="106">
        <v>18.849402313100001</v>
      </c>
      <c r="C51" s="106">
        <v>18.853950304480001</v>
      </c>
      <c r="D51" s="106">
        <v>17.979404322379999</v>
      </c>
      <c r="E51" s="106">
        <v>17.882120961439998</v>
      </c>
      <c r="F51" s="106">
        <v>18.268590720639999</v>
      </c>
      <c r="G51" s="106">
        <v>18.298152166280001</v>
      </c>
      <c r="H51" s="106">
        <v>18.171531467089999</v>
      </c>
      <c r="I51" s="14"/>
      <c r="J51" s="14"/>
      <c r="K51" s="14"/>
    </row>
    <row r="52" spans="1:11" ht="12.75" outlineLevel="3" x14ac:dyDescent="0.2">
      <c r="A52" s="110" t="s">
        <v>132</v>
      </c>
      <c r="B52" s="106">
        <v>135.05662434153999</v>
      </c>
      <c r="C52" s="106">
        <v>134.33891045065999</v>
      </c>
      <c r="D52" s="106">
        <v>130.31684582435</v>
      </c>
      <c r="E52" s="106">
        <v>131.45377402928</v>
      </c>
      <c r="F52" s="106">
        <v>127.73140333146</v>
      </c>
      <c r="G52" s="106">
        <v>128.88583939503999</v>
      </c>
      <c r="H52" s="106">
        <v>126.43421768499999</v>
      </c>
      <c r="I52" s="14"/>
      <c r="J52" s="14"/>
      <c r="K52" s="14"/>
    </row>
    <row r="53" spans="1:11" ht="12.75" outlineLevel="3" x14ac:dyDescent="0.2">
      <c r="A53" s="110" t="s">
        <v>147</v>
      </c>
      <c r="B53" s="106">
        <v>95.545237728559997</v>
      </c>
      <c r="C53" s="106">
        <v>96.45951796944</v>
      </c>
      <c r="D53" s="106">
        <v>93.626386081060005</v>
      </c>
      <c r="E53" s="106">
        <v>84.683535840879998</v>
      </c>
      <c r="F53" s="106">
        <v>82.578916501760006</v>
      </c>
      <c r="G53" s="106">
        <v>76.905335111080007</v>
      </c>
      <c r="H53" s="106">
        <v>72.613197528840004</v>
      </c>
      <c r="I53" s="14"/>
      <c r="J53" s="14"/>
      <c r="K53" s="14"/>
    </row>
    <row r="54" spans="1:11" ht="12.75" outlineLevel="3" x14ac:dyDescent="0.2">
      <c r="A54" s="110" t="s">
        <v>142</v>
      </c>
      <c r="B54" s="106">
        <v>0.39788810252000001</v>
      </c>
      <c r="C54" s="106">
        <v>0.41939375040999999</v>
      </c>
      <c r="D54" s="106">
        <v>0.40786821824000002</v>
      </c>
      <c r="E54" s="106">
        <v>0.41173646499</v>
      </c>
      <c r="F54" s="106">
        <v>0.40222549576</v>
      </c>
      <c r="G54" s="106">
        <v>0.42310099271000001</v>
      </c>
      <c r="H54" s="106">
        <v>0.48418372554</v>
      </c>
      <c r="I54" s="14"/>
      <c r="J54" s="14"/>
      <c r="K54" s="14"/>
    </row>
    <row r="55" spans="1:11" ht="12.75" outlineLevel="2" x14ac:dyDescent="0.2">
      <c r="A55" s="8" t="s">
        <v>44</v>
      </c>
      <c r="B55" s="247">
        <f t="shared" ref="B55:G55" si="7">SUM(B$56:B$61)</f>
        <v>47.931220623000002</v>
      </c>
      <c r="C55" s="247">
        <f t="shared" si="7"/>
        <v>48.409840344629998</v>
      </c>
      <c r="D55" s="247">
        <f t="shared" si="7"/>
        <v>46.950970922949999</v>
      </c>
      <c r="E55" s="247">
        <f t="shared" si="7"/>
        <v>47.251118839349999</v>
      </c>
      <c r="F55" s="247">
        <f t="shared" si="7"/>
        <v>46.00760677844</v>
      </c>
      <c r="G55" s="247">
        <f t="shared" si="7"/>
        <v>46.759543750799992</v>
      </c>
      <c r="H55" s="247">
        <v>46.192137599200002</v>
      </c>
      <c r="I55" s="14"/>
      <c r="J55" s="14"/>
      <c r="K55" s="14"/>
    </row>
    <row r="56" spans="1:11" ht="12.75" outlineLevel="3" x14ac:dyDescent="0.2">
      <c r="A56" s="110" t="s">
        <v>27</v>
      </c>
      <c r="B56" s="106">
        <v>8.1307875999999997</v>
      </c>
      <c r="C56" s="106">
        <v>8.3970059999999993</v>
      </c>
      <c r="D56" s="106">
        <v>8.2165379999999999</v>
      </c>
      <c r="E56" s="106">
        <v>8.1156684000000006</v>
      </c>
      <c r="F56" s="106">
        <v>7.8835595999999999</v>
      </c>
      <c r="G56" s="106">
        <v>7.9632503999999997</v>
      </c>
      <c r="H56" s="106">
        <v>7.9561767999999997</v>
      </c>
      <c r="I56" s="14"/>
      <c r="J56" s="14"/>
      <c r="K56" s="14"/>
    </row>
    <row r="57" spans="1:11" ht="12.75" outlineLevel="3" x14ac:dyDescent="0.2">
      <c r="A57" s="110" t="s">
        <v>51</v>
      </c>
      <c r="B57" s="106">
        <v>7.1863010601399999</v>
      </c>
      <c r="C57" s="106">
        <v>7.1880349737499998</v>
      </c>
      <c r="D57" s="106">
        <v>6.9641967414200003</v>
      </c>
      <c r="E57" s="106">
        <v>6.9265147107400002</v>
      </c>
      <c r="F57" s="106">
        <v>6.7092121906899997</v>
      </c>
      <c r="G57" s="106">
        <v>6.7797388777899998</v>
      </c>
      <c r="H57" s="106">
        <v>6.7333688754100001</v>
      </c>
      <c r="I57" s="14"/>
      <c r="J57" s="14"/>
      <c r="K57" s="14"/>
    </row>
    <row r="58" spans="1:11" ht="12.75" outlineLevel="3" x14ac:dyDescent="0.2">
      <c r="A58" s="110" t="s">
        <v>122</v>
      </c>
      <c r="B58" s="106">
        <v>16.775096997630001</v>
      </c>
      <c r="C58" s="106">
        <v>16.81584746863</v>
      </c>
      <c r="D58" s="106">
        <v>16.353724246999999</v>
      </c>
      <c r="E58" s="106">
        <v>16.508823953010001</v>
      </c>
      <c r="F58" s="106">
        <v>16.127475858059999</v>
      </c>
      <c r="G58" s="106">
        <v>16.280905825329999</v>
      </c>
      <c r="H58" s="106">
        <v>15.8530558697</v>
      </c>
      <c r="I58" s="14"/>
      <c r="J58" s="14"/>
      <c r="K58" s="14"/>
    </row>
    <row r="59" spans="1:11" ht="12.75" outlineLevel="3" x14ac:dyDescent="0.2">
      <c r="A59" s="110" t="s">
        <v>136</v>
      </c>
      <c r="B59" s="106">
        <v>0.13144382978999999</v>
      </c>
      <c r="C59" s="106">
        <v>0.13176313631</v>
      </c>
      <c r="D59" s="106">
        <v>0.12814209936000001</v>
      </c>
      <c r="E59" s="106">
        <v>0.12935740674999999</v>
      </c>
      <c r="F59" s="106">
        <v>0.12636929561999999</v>
      </c>
      <c r="G59" s="106">
        <v>0.12757151951000001</v>
      </c>
      <c r="H59" s="106">
        <v>0.12421903597</v>
      </c>
      <c r="I59" s="14"/>
      <c r="J59" s="14"/>
      <c r="K59" s="14"/>
    </row>
    <row r="60" spans="1:11" ht="12.75" outlineLevel="3" x14ac:dyDescent="0.2">
      <c r="A60" s="110" t="s">
        <v>213</v>
      </c>
      <c r="B60" s="106">
        <v>0</v>
      </c>
      <c r="C60" s="106">
        <v>0</v>
      </c>
      <c r="D60" s="106">
        <v>0</v>
      </c>
      <c r="E60" s="106">
        <v>0.26540696096999999</v>
      </c>
      <c r="F60" s="106">
        <v>0.36733178558000001</v>
      </c>
      <c r="G60" s="106">
        <v>0.37119314712000001</v>
      </c>
      <c r="H60" s="106">
        <v>0.41879235722000002</v>
      </c>
      <c r="I60" s="14"/>
      <c r="J60" s="14"/>
      <c r="K60" s="14"/>
    </row>
    <row r="61" spans="1:11" ht="12.75" outlineLevel="3" x14ac:dyDescent="0.2">
      <c r="A61" s="110" t="s">
        <v>25</v>
      </c>
      <c r="B61" s="106">
        <v>15.70759113544</v>
      </c>
      <c r="C61" s="106">
        <v>15.87718876594</v>
      </c>
      <c r="D61" s="106">
        <v>15.28836983517</v>
      </c>
      <c r="E61" s="106">
        <v>15.305347407879999</v>
      </c>
      <c r="F61" s="106">
        <v>14.79365804849</v>
      </c>
      <c r="G61" s="106">
        <v>15.236883981049999</v>
      </c>
      <c r="H61" s="106">
        <v>15.1065246609</v>
      </c>
      <c r="I61" s="14"/>
      <c r="J61" s="14"/>
      <c r="K61" s="14"/>
    </row>
    <row r="62" spans="1:11" ht="12.75" outlineLevel="2" x14ac:dyDescent="0.2">
      <c r="A62" s="8" t="s">
        <v>216</v>
      </c>
      <c r="B62" s="247">
        <f t="shared" ref="B62:G62" si="8">SUM(B$63:B$65)</f>
        <v>11.079828836580001</v>
      </c>
      <c r="C62" s="247">
        <f t="shared" si="8"/>
        <v>11.08250218215</v>
      </c>
      <c r="D62" s="247">
        <f t="shared" si="8"/>
        <v>10.73738871131</v>
      </c>
      <c r="E62" s="247">
        <f t="shared" si="8"/>
        <v>28.47502170173</v>
      </c>
      <c r="F62" s="247">
        <f t="shared" si="8"/>
        <v>28.042777736569999</v>
      </c>
      <c r="G62" s="247">
        <f t="shared" si="8"/>
        <v>28.364365921409998</v>
      </c>
      <c r="H62" s="247">
        <v>28.33887536132</v>
      </c>
      <c r="I62" s="14"/>
      <c r="J62" s="14"/>
      <c r="K62" s="14"/>
    </row>
    <row r="63" spans="1:11" ht="12.75" outlineLevel="3" x14ac:dyDescent="0.2">
      <c r="A63" s="110" t="s">
        <v>190</v>
      </c>
      <c r="B63" s="106">
        <v>1.6215184999999999E-3</v>
      </c>
      <c r="C63" s="106">
        <v>1.62190975E-3</v>
      </c>
      <c r="D63" s="106">
        <v>1.5714028400000001E-3</v>
      </c>
      <c r="E63" s="106">
        <v>1.5629002599999999E-3</v>
      </c>
      <c r="F63" s="106">
        <v>1.51386807E-3</v>
      </c>
      <c r="G63" s="106">
        <v>1.5297817299999999E-3</v>
      </c>
      <c r="H63" s="106">
        <v>1.52008354E-3</v>
      </c>
      <c r="I63" s="14"/>
      <c r="J63" s="14"/>
      <c r="K63" s="14"/>
    </row>
    <row r="64" spans="1:11" ht="12.75" outlineLevel="3" x14ac:dyDescent="0.2">
      <c r="A64" s="110" t="s">
        <v>177</v>
      </c>
      <c r="B64" s="106">
        <v>0</v>
      </c>
      <c r="C64" s="106">
        <v>0</v>
      </c>
      <c r="D64" s="106">
        <v>0</v>
      </c>
      <c r="E64" s="106">
        <v>1.6202237499700001</v>
      </c>
      <c r="F64" s="106">
        <v>2.0304836289399999</v>
      </c>
      <c r="G64" s="106">
        <v>2.07863271617</v>
      </c>
      <c r="H64" s="106">
        <v>2.2197828882300001</v>
      </c>
      <c r="I64" s="14"/>
      <c r="J64" s="14"/>
      <c r="K64" s="14"/>
    </row>
    <row r="65" spans="1:11" ht="12.75" outlineLevel="3" x14ac:dyDescent="0.2">
      <c r="A65" s="110" t="s">
        <v>210</v>
      </c>
      <c r="B65" s="106">
        <v>11.07820731808</v>
      </c>
      <c r="C65" s="106">
        <v>11.0808802724</v>
      </c>
      <c r="D65" s="106">
        <v>10.735817308470001</v>
      </c>
      <c r="E65" s="106">
        <v>26.8532350515</v>
      </c>
      <c r="F65" s="106">
        <v>26.010780239559999</v>
      </c>
      <c r="G65" s="106">
        <v>26.28420342351</v>
      </c>
      <c r="H65" s="106">
        <v>26.117572389549998</v>
      </c>
      <c r="I65" s="14"/>
      <c r="J65" s="14"/>
      <c r="K65" s="14"/>
    </row>
    <row r="66" spans="1:11" ht="12.75" outlineLevel="2" x14ac:dyDescent="0.2">
      <c r="A66" s="8" t="s">
        <v>56</v>
      </c>
      <c r="B66" s="247">
        <f t="shared" ref="B66:G66" si="9">SUM(B$67:B$73)</f>
        <v>622.07978618407003</v>
      </c>
      <c r="C66" s="247">
        <f t="shared" si="9"/>
        <v>623.59095743335001</v>
      </c>
      <c r="D66" s="247">
        <f t="shared" si="9"/>
        <v>606.45379781256997</v>
      </c>
      <c r="E66" s="247">
        <f t="shared" si="9"/>
        <v>621.74250991786994</v>
      </c>
      <c r="F66" s="247">
        <f t="shared" si="9"/>
        <v>607.38047405255998</v>
      </c>
      <c r="G66" s="247">
        <f t="shared" si="9"/>
        <v>586.28626135342984</v>
      </c>
      <c r="H66" s="247">
        <v>600.60934251626998</v>
      </c>
      <c r="I66" s="14"/>
      <c r="J66" s="14"/>
      <c r="K66" s="14"/>
    </row>
    <row r="67" spans="1:11" ht="12.75" outlineLevel="3" x14ac:dyDescent="0.2">
      <c r="A67" s="110" t="s">
        <v>118</v>
      </c>
      <c r="B67" s="106">
        <v>83.064791999999997</v>
      </c>
      <c r="C67" s="106">
        <v>83.266575000000003</v>
      </c>
      <c r="D67" s="106">
        <v>80.978291999999996</v>
      </c>
      <c r="E67" s="106">
        <v>81.746295000000003</v>
      </c>
      <c r="F67" s="106">
        <v>79.857984000000002</v>
      </c>
      <c r="G67" s="106">
        <v>80.617718999999994</v>
      </c>
      <c r="H67" s="106">
        <v>78.499145999999996</v>
      </c>
      <c r="I67" s="14"/>
      <c r="J67" s="14"/>
      <c r="K67" s="14"/>
    </row>
    <row r="68" spans="1:11" ht="12.75" outlineLevel="3" x14ac:dyDescent="0.2">
      <c r="A68" s="110" t="s">
        <v>167</v>
      </c>
      <c r="B68" s="106">
        <v>27.688264</v>
      </c>
      <c r="C68" s="106">
        <v>27.755524999999999</v>
      </c>
      <c r="D68" s="106">
        <v>26.992764000000001</v>
      </c>
      <c r="E68" s="106">
        <v>27.248764999999999</v>
      </c>
      <c r="F68" s="106">
        <v>26.619327999999999</v>
      </c>
      <c r="G68" s="106">
        <v>0</v>
      </c>
      <c r="H68" s="106">
        <v>0</v>
      </c>
      <c r="I68" s="14"/>
      <c r="J68" s="14"/>
      <c r="K68" s="14"/>
    </row>
    <row r="69" spans="1:11" ht="12.75" outlineLevel="3" x14ac:dyDescent="0.2">
      <c r="A69" s="110" t="s">
        <v>202</v>
      </c>
      <c r="B69" s="106">
        <v>345.19714618406999</v>
      </c>
      <c r="C69" s="106">
        <v>346.03570743335001</v>
      </c>
      <c r="D69" s="106">
        <v>336.52615781256998</v>
      </c>
      <c r="E69" s="106">
        <v>339.71779216787002</v>
      </c>
      <c r="F69" s="106">
        <v>331.87042925255997</v>
      </c>
      <c r="G69" s="106">
        <v>335.02770380342997</v>
      </c>
      <c r="H69" s="106">
        <v>326.22342781626998</v>
      </c>
      <c r="I69" s="14"/>
      <c r="J69" s="14"/>
      <c r="K69" s="14"/>
    </row>
    <row r="70" spans="1:11" ht="12.75" outlineLevel="3" x14ac:dyDescent="0.2">
      <c r="A70" s="110" t="s">
        <v>179</v>
      </c>
      <c r="B70" s="106">
        <v>27.688264</v>
      </c>
      <c r="C70" s="106">
        <v>27.755524999999999</v>
      </c>
      <c r="D70" s="106">
        <v>26.992764000000001</v>
      </c>
      <c r="E70" s="106">
        <v>27.248764999999999</v>
      </c>
      <c r="F70" s="106">
        <v>26.619327999999999</v>
      </c>
      <c r="G70" s="106">
        <v>26.872572999999999</v>
      </c>
      <c r="H70" s="106">
        <v>26.166381999999999</v>
      </c>
      <c r="I70" s="14"/>
      <c r="J70" s="14"/>
      <c r="K70" s="14"/>
    </row>
    <row r="71" spans="1:11" ht="12.75" outlineLevel="3" x14ac:dyDescent="0.2">
      <c r="A71" s="110" t="s">
        <v>217</v>
      </c>
      <c r="B71" s="106">
        <v>83.064791999999997</v>
      </c>
      <c r="C71" s="106">
        <v>83.266575000000003</v>
      </c>
      <c r="D71" s="106">
        <v>80.978291999999996</v>
      </c>
      <c r="E71" s="106">
        <v>81.746295000000003</v>
      </c>
      <c r="F71" s="106">
        <v>79.857984000000002</v>
      </c>
      <c r="G71" s="106">
        <v>80.617718999999994</v>
      </c>
      <c r="H71" s="106">
        <v>78.499145999999996</v>
      </c>
      <c r="I71" s="14"/>
      <c r="J71" s="14"/>
      <c r="K71" s="14"/>
    </row>
    <row r="72" spans="1:11" ht="12.75" outlineLevel="3" x14ac:dyDescent="0.2">
      <c r="A72" s="110" t="s">
        <v>23</v>
      </c>
      <c r="B72" s="106">
        <v>55.376528</v>
      </c>
      <c r="C72" s="106">
        <v>55.511049999999997</v>
      </c>
      <c r="D72" s="106">
        <v>53.985528000000002</v>
      </c>
      <c r="E72" s="106">
        <v>64.034597750000003</v>
      </c>
      <c r="F72" s="106">
        <v>62.5554208</v>
      </c>
      <c r="G72" s="106">
        <v>63.150546550000001</v>
      </c>
      <c r="H72" s="106">
        <v>61.490997700000001</v>
      </c>
      <c r="I72" s="14"/>
      <c r="J72" s="14"/>
      <c r="K72" s="14"/>
    </row>
    <row r="73" spans="1:11" ht="12.75" outlineLevel="3" x14ac:dyDescent="0.2">
      <c r="A73" s="110" t="s">
        <v>64</v>
      </c>
      <c r="B73" s="106">
        <v>0</v>
      </c>
      <c r="C73" s="106">
        <v>0</v>
      </c>
      <c r="D73" s="106">
        <v>0</v>
      </c>
      <c r="E73" s="106">
        <v>0</v>
      </c>
      <c r="F73" s="106">
        <v>0</v>
      </c>
      <c r="G73" s="106">
        <v>0</v>
      </c>
      <c r="H73" s="106">
        <v>29.730243000000002</v>
      </c>
      <c r="I73" s="14"/>
      <c r="J73" s="14"/>
      <c r="K73" s="14"/>
    </row>
    <row r="74" spans="1:11" ht="12.75" outlineLevel="2" x14ac:dyDescent="0.2">
      <c r="A74" s="8" t="s">
        <v>181</v>
      </c>
      <c r="B74" s="247">
        <f t="shared" ref="B74:G74" si="10">SUM(B$75:B$75)</f>
        <v>47.288565712</v>
      </c>
      <c r="C74" s="247">
        <f t="shared" si="10"/>
        <v>47.741073888000003</v>
      </c>
      <c r="D74" s="247">
        <f t="shared" si="10"/>
        <v>46.338861211999998</v>
      </c>
      <c r="E74" s="247">
        <f t="shared" si="10"/>
        <v>46.452927676000002</v>
      </c>
      <c r="F74" s="247">
        <f t="shared" si="10"/>
        <v>45.298444351999997</v>
      </c>
      <c r="G74" s="247">
        <f t="shared" si="10"/>
        <v>45.460771215999998</v>
      </c>
      <c r="H74" s="247">
        <v>44.670717768000003</v>
      </c>
      <c r="I74" s="14"/>
      <c r="J74" s="14"/>
      <c r="K74" s="14"/>
    </row>
    <row r="75" spans="1:11" ht="12.75" outlineLevel="3" x14ac:dyDescent="0.2">
      <c r="A75" s="110" t="s">
        <v>147</v>
      </c>
      <c r="B75" s="106">
        <v>47.288565712</v>
      </c>
      <c r="C75" s="106">
        <v>47.741073888000003</v>
      </c>
      <c r="D75" s="106">
        <v>46.338861211999998</v>
      </c>
      <c r="E75" s="106">
        <v>46.452927676000002</v>
      </c>
      <c r="F75" s="106">
        <v>45.298444351999997</v>
      </c>
      <c r="G75" s="106">
        <v>45.460771215999998</v>
      </c>
      <c r="H75" s="106">
        <v>44.670717768000003</v>
      </c>
      <c r="I75" s="14"/>
      <c r="J75" s="14"/>
      <c r="K75" s="14"/>
    </row>
    <row r="76" spans="1:11" ht="15" x14ac:dyDescent="0.25">
      <c r="A76" s="6" t="s">
        <v>14</v>
      </c>
      <c r="B76" s="154">
        <f t="shared" ref="B76:H76" si="11">B$77+B$89</f>
        <v>308.15656858736997</v>
      </c>
      <c r="C76" s="154">
        <f t="shared" si="11"/>
        <v>305.36252350627001</v>
      </c>
      <c r="D76" s="154">
        <f t="shared" si="11"/>
        <v>292.11096429411003</v>
      </c>
      <c r="E76" s="154">
        <f t="shared" si="11"/>
        <v>287.85764384654999</v>
      </c>
      <c r="F76" s="154">
        <f t="shared" si="11"/>
        <v>279.25920094468</v>
      </c>
      <c r="G76" s="154">
        <f t="shared" si="11"/>
        <v>275.02528071378003</v>
      </c>
      <c r="H76" s="154">
        <f t="shared" si="11"/>
        <v>270.11248576643004</v>
      </c>
      <c r="I76" s="14"/>
      <c r="J76" s="14"/>
      <c r="K76" s="14"/>
    </row>
    <row r="77" spans="1:11" ht="15" outlineLevel="1" x14ac:dyDescent="0.25">
      <c r="A77" s="97" t="s">
        <v>50</v>
      </c>
      <c r="B77" s="39">
        <f t="shared" ref="B77:H77" si="12">B$78+B$83+B$87</f>
        <v>10.346448361189999</v>
      </c>
      <c r="C77" s="39">
        <f t="shared" si="12"/>
        <v>10.19284040332</v>
      </c>
      <c r="D77" s="39">
        <f t="shared" si="12"/>
        <v>10.342398806709999</v>
      </c>
      <c r="E77" s="39">
        <f t="shared" si="12"/>
        <v>10.23669915648</v>
      </c>
      <c r="F77" s="39">
        <f t="shared" si="12"/>
        <v>10.357949819310001</v>
      </c>
      <c r="G77" s="39">
        <f t="shared" si="12"/>
        <v>10.52866467282</v>
      </c>
      <c r="H77" s="39">
        <f t="shared" si="12"/>
        <v>10.65568766628</v>
      </c>
      <c r="I77" s="14"/>
      <c r="J77" s="14"/>
      <c r="K77" s="14"/>
    </row>
    <row r="78" spans="1:11" ht="12.75" outlineLevel="2" x14ac:dyDescent="0.2">
      <c r="A78" s="8" t="s">
        <v>195</v>
      </c>
      <c r="B78" s="247">
        <f t="shared" ref="B78:G78" si="13">SUM(B$79:B$82)</f>
        <v>6.0000115999999997</v>
      </c>
      <c r="C78" s="247">
        <f t="shared" si="13"/>
        <v>6.0000115999999997</v>
      </c>
      <c r="D78" s="247">
        <f t="shared" si="13"/>
        <v>6.0000115999999997</v>
      </c>
      <c r="E78" s="247">
        <f t="shared" si="13"/>
        <v>6.0000115999999997</v>
      </c>
      <c r="F78" s="247">
        <f t="shared" si="13"/>
        <v>6.0000115999999997</v>
      </c>
      <c r="G78" s="247">
        <f t="shared" si="13"/>
        <v>6.0000115999999997</v>
      </c>
      <c r="H78" s="247">
        <v>6.0000115999999997</v>
      </c>
      <c r="I78" s="14"/>
      <c r="J78" s="14"/>
      <c r="K78" s="14"/>
    </row>
    <row r="79" spans="1:11" ht="12.75" outlineLevel="3" x14ac:dyDescent="0.2">
      <c r="A79" s="110" t="s">
        <v>112</v>
      </c>
      <c r="B79" s="106">
        <v>1.1600000000000001E-5</v>
      </c>
      <c r="C79" s="106">
        <v>1.1600000000000001E-5</v>
      </c>
      <c r="D79" s="106">
        <v>1.1600000000000001E-5</v>
      </c>
      <c r="E79" s="106">
        <v>1.1600000000000001E-5</v>
      </c>
      <c r="F79" s="106">
        <v>1.1600000000000001E-5</v>
      </c>
      <c r="G79" s="106">
        <v>1.1600000000000001E-5</v>
      </c>
      <c r="H79" s="106">
        <v>1.1600000000000001E-5</v>
      </c>
      <c r="I79" s="14"/>
      <c r="J79" s="14"/>
      <c r="K79" s="14"/>
    </row>
    <row r="80" spans="1:11" ht="12.75" outlineLevel="3" x14ac:dyDescent="0.2">
      <c r="A80" s="110" t="s">
        <v>77</v>
      </c>
      <c r="B80" s="106">
        <v>1</v>
      </c>
      <c r="C80" s="106">
        <v>1</v>
      </c>
      <c r="D80" s="106">
        <v>1</v>
      </c>
      <c r="E80" s="106">
        <v>1</v>
      </c>
      <c r="F80" s="106">
        <v>1</v>
      </c>
      <c r="G80" s="106">
        <v>1</v>
      </c>
      <c r="H80" s="106">
        <v>1</v>
      </c>
      <c r="I80" s="14"/>
      <c r="J80" s="14"/>
      <c r="K80" s="14"/>
    </row>
    <row r="81" spans="1:11" ht="12.75" outlineLevel="3" x14ac:dyDescent="0.2">
      <c r="A81" s="110" t="s">
        <v>1</v>
      </c>
      <c r="B81" s="106">
        <v>3</v>
      </c>
      <c r="C81" s="106">
        <v>3</v>
      </c>
      <c r="D81" s="106">
        <v>3</v>
      </c>
      <c r="E81" s="106">
        <v>3</v>
      </c>
      <c r="F81" s="106">
        <v>3</v>
      </c>
      <c r="G81" s="106">
        <v>3</v>
      </c>
      <c r="H81" s="106">
        <v>3</v>
      </c>
      <c r="I81" s="14"/>
      <c r="J81" s="14"/>
      <c r="K81" s="14"/>
    </row>
    <row r="82" spans="1:11" ht="12.75" outlineLevel="3" x14ac:dyDescent="0.2">
      <c r="A82" s="110" t="s">
        <v>0</v>
      </c>
      <c r="B82" s="106">
        <v>2</v>
      </c>
      <c r="C82" s="106">
        <v>2</v>
      </c>
      <c r="D82" s="106">
        <v>2</v>
      </c>
      <c r="E82" s="106">
        <v>2</v>
      </c>
      <c r="F82" s="106">
        <v>2</v>
      </c>
      <c r="G82" s="106">
        <v>2</v>
      </c>
      <c r="H82" s="106">
        <v>2</v>
      </c>
      <c r="I82" s="14"/>
      <c r="J82" s="14"/>
      <c r="K82" s="14"/>
    </row>
    <row r="83" spans="1:11" ht="12.75" outlineLevel="2" x14ac:dyDescent="0.2">
      <c r="A83" s="8" t="s">
        <v>116</v>
      </c>
      <c r="B83" s="247">
        <f t="shared" ref="B83:G83" si="14">SUM(B$84:B$86)</f>
        <v>4.3454821111899999</v>
      </c>
      <c r="C83" s="247">
        <f t="shared" si="14"/>
        <v>4.1918741533199997</v>
      </c>
      <c r="D83" s="247">
        <f t="shared" si="14"/>
        <v>4.3414325567099992</v>
      </c>
      <c r="E83" s="247">
        <f t="shared" si="14"/>
        <v>4.23573290648</v>
      </c>
      <c r="F83" s="247">
        <f t="shared" si="14"/>
        <v>4.3569835693099996</v>
      </c>
      <c r="G83" s="247">
        <f t="shared" si="14"/>
        <v>4.5276984228199995</v>
      </c>
      <c r="H83" s="247">
        <v>4.6547214162800001</v>
      </c>
      <c r="I83" s="14"/>
      <c r="J83" s="14"/>
      <c r="K83" s="14"/>
    </row>
    <row r="84" spans="1:11" ht="12.75" outlineLevel="3" x14ac:dyDescent="0.2">
      <c r="A84" s="110" t="s">
        <v>49</v>
      </c>
      <c r="B84" s="106">
        <v>0.99321125234999996</v>
      </c>
      <c r="C84" s="106">
        <v>0.88627314271000002</v>
      </c>
      <c r="D84" s="106">
        <v>0.96021353145999999</v>
      </c>
      <c r="E84" s="106">
        <v>1.0272503065900001</v>
      </c>
      <c r="F84" s="106">
        <v>1.1421238579399999</v>
      </c>
      <c r="G84" s="106">
        <v>1.2968922844899999</v>
      </c>
      <c r="H84" s="106">
        <v>1.4061704448500001</v>
      </c>
      <c r="I84" s="14"/>
      <c r="J84" s="14"/>
      <c r="K84" s="14"/>
    </row>
    <row r="85" spans="1:11" ht="12.75" outlineLevel="3" x14ac:dyDescent="0.2">
      <c r="A85" s="110" t="s">
        <v>123</v>
      </c>
      <c r="B85" s="106">
        <v>3.2781614978200002</v>
      </c>
      <c r="C85" s="106">
        <v>3.2353249148700001</v>
      </c>
      <c r="D85" s="106">
        <v>3.3109429295099999</v>
      </c>
      <c r="E85" s="106">
        <v>3.1382065041499998</v>
      </c>
      <c r="F85" s="106">
        <v>3.1484168809000002</v>
      </c>
      <c r="G85" s="106">
        <v>3.16436330786</v>
      </c>
      <c r="H85" s="106">
        <v>3.1821081409600001</v>
      </c>
      <c r="I85" s="14"/>
      <c r="J85" s="14"/>
      <c r="K85" s="14"/>
    </row>
    <row r="86" spans="1:11" ht="12.75" outlineLevel="3" x14ac:dyDescent="0.2">
      <c r="A86" s="110" t="s">
        <v>95</v>
      </c>
      <c r="B86" s="106">
        <v>7.410936102E-2</v>
      </c>
      <c r="C86" s="106">
        <v>7.0276095740000002E-2</v>
      </c>
      <c r="D86" s="106">
        <v>7.0276095740000002E-2</v>
      </c>
      <c r="E86" s="106">
        <v>7.0276095740000002E-2</v>
      </c>
      <c r="F86" s="106">
        <v>6.6442830470000006E-2</v>
      </c>
      <c r="G86" s="106">
        <v>6.6442830470000006E-2</v>
      </c>
      <c r="H86" s="106">
        <v>6.6442830470000006E-2</v>
      </c>
      <c r="I86" s="14"/>
      <c r="J86" s="14"/>
      <c r="K86" s="14"/>
    </row>
    <row r="87" spans="1:11" ht="12.75" outlineLevel="2" x14ac:dyDescent="0.2">
      <c r="A87" s="8" t="s">
        <v>137</v>
      </c>
      <c r="B87" s="247">
        <f t="shared" ref="B87:G87" si="15">SUM(B$88:B$88)</f>
        <v>9.5465000000000003E-4</v>
      </c>
      <c r="C87" s="247">
        <f t="shared" si="15"/>
        <v>9.5465000000000003E-4</v>
      </c>
      <c r="D87" s="247">
        <f t="shared" si="15"/>
        <v>9.5465000000000003E-4</v>
      </c>
      <c r="E87" s="247">
        <f t="shared" si="15"/>
        <v>9.5465000000000003E-4</v>
      </c>
      <c r="F87" s="247">
        <f t="shared" si="15"/>
        <v>9.5465000000000003E-4</v>
      </c>
      <c r="G87" s="247">
        <f t="shared" si="15"/>
        <v>9.5465000000000003E-4</v>
      </c>
      <c r="H87" s="247">
        <v>9.5465000000000003E-4</v>
      </c>
      <c r="I87" s="14"/>
      <c r="J87" s="14"/>
      <c r="K87" s="14"/>
    </row>
    <row r="88" spans="1:11" ht="12.75" outlineLevel="3" x14ac:dyDescent="0.2">
      <c r="A88" s="110" t="s">
        <v>71</v>
      </c>
      <c r="B88" s="106">
        <v>9.5465000000000003E-4</v>
      </c>
      <c r="C88" s="106">
        <v>9.5465000000000003E-4</v>
      </c>
      <c r="D88" s="106">
        <v>9.5465000000000003E-4</v>
      </c>
      <c r="E88" s="106">
        <v>9.5465000000000003E-4</v>
      </c>
      <c r="F88" s="106">
        <v>9.5465000000000003E-4</v>
      </c>
      <c r="G88" s="106">
        <v>9.5465000000000003E-4</v>
      </c>
      <c r="H88" s="106">
        <v>9.5465000000000003E-4</v>
      </c>
      <c r="I88" s="14"/>
      <c r="J88" s="14"/>
      <c r="K88" s="14"/>
    </row>
    <row r="89" spans="1:11" ht="15" outlineLevel="1" x14ac:dyDescent="0.25">
      <c r="A89" s="97" t="s">
        <v>65</v>
      </c>
      <c r="B89" s="39">
        <f t="shared" ref="B89:H89" si="16">B$90+B$96+B$98+B$106+B$107</f>
        <v>297.81012022618</v>
      </c>
      <c r="C89" s="39">
        <f t="shared" si="16"/>
        <v>295.16968310294999</v>
      </c>
      <c r="D89" s="39">
        <f t="shared" si="16"/>
        <v>281.76856548740005</v>
      </c>
      <c r="E89" s="39">
        <f t="shared" si="16"/>
        <v>277.62094469007002</v>
      </c>
      <c r="F89" s="39">
        <f t="shared" si="16"/>
        <v>268.90125112536998</v>
      </c>
      <c r="G89" s="39">
        <f t="shared" si="16"/>
        <v>264.49661604096002</v>
      </c>
      <c r="H89" s="39">
        <f t="shared" si="16"/>
        <v>259.45679810015002</v>
      </c>
      <c r="I89" s="14"/>
      <c r="J89" s="14"/>
      <c r="K89" s="14"/>
    </row>
    <row r="90" spans="1:11" ht="12.75" outlineLevel="2" x14ac:dyDescent="0.2">
      <c r="A90" s="8" t="s">
        <v>178</v>
      </c>
      <c r="B90" s="247">
        <f t="shared" ref="B90:G90" si="17">SUM(B$91:B$95)</f>
        <v>236.99304515757001</v>
      </c>
      <c r="C90" s="247">
        <f t="shared" si="17"/>
        <v>239.48644105167</v>
      </c>
      <c r="D90" s="247">
        <f t="shared" si="17"/>
        <v>229.10208496007002</v>
      </c>
      <c r="E90" s="247">
        <f t="shared" si="17"/>
        <v>228.73359533268001</v>
      </c>
      <c r="F90" s="247">
        <f t="shared" si="17"/>
        <v>223.03660317489999</v>
      </c>
      <c r="G90" s="247">
        <f t="shared" si="17"/>
        <v>220.34404623590001</v>
      </c>
      <c r="H90" s="247">
        <v>216.22703798361999</v>
      </c>
      <c r="I90" s="14"/>
      <c r="J90" s="14"/>
      <c r="K90" s="14"/>
    </row>
    <row r="91" spans="1:11" ht="12.75" outlineLevel="3" x14ac:dyDescent="0.2">
      <c r="A91" s="110" t="s">
        <v>66</v>
      </c>
      <c r="B91" s="106">
        <v>3.1714137999999998</v>
      </c>
      <c r="C91" s="106">
        <v>3.1721789999999999</v>
      </c>
      <c r="D91" s="106">
        <v>3.0733961000000001</v>
      </c>
      <c r="E91" s="106">
        <v>3.0567665000000002</v>
      </c>
      <c r="F91" s="106">
        <v>2.9608679000000002</v>
      </c>
      <c r="G91" s="106">
        <v>2.9919923000000002</v>
      </c>
      <c r="H91" s="106">
        <v>2.9730243000000001</v>
      </c>
      <c r="I91" s="14"/>
      <c r="J91" s="14"/>
      <c r="K91" s="14"/>
    </row>
    <row r="92" spans="1:11" ht="12.75" outlineLevel="3" x14ac:dyDescent="0.2">
      <c r="A92" s="110" t="s">
        <v>54</v>
      </c>
      <c r="B92" s="106">
        <v>5.7115437652300001</v>
      </c>
      <c r="C92" s="106">
        <v>5.8410307773700003</v>
      </c>
      <c r="D92" s="106">
        <v>5.9255520740099996</v>
      </c>
      <c r="E92" s="106">
        <v>6.20665611021</v>
      </c>
      <c r="F92" s="106">
        <v>6.2924729145700002</v>
      </c>
      <c r="G92" s="106">
        <v>6.3581077275100002</v>
      </c>
      <c r="H92" s="106">
        <v>6.9442177761100004</v>
      </c>
      <c r="I92" s="14"/>
      <c r="J92" s="14"/>
      <c r="K92" s="14"/>
    </row>
    <row r="93" spans="1:11" ht="12.75" outlineLevel="3" x14ac:dyDescent="0.2">
      <c r="A93" s="110" t="s">
        <v>96</v>
      </c>
      <c r="B93" s="106">
        <v>1.553992762</v>
      </c>
      <c r="C93" s="106">
        <v>1.55436771</v>
      </c>
      <c r="D93" s="106">
        <v>1.5059640889999999</v>
      </c>
      <c r="E93" s="106">
        <v>1.4978155849999999</v>
      </c>
      <c r="F93" s="106">
        <v>1.450825271</v>
      </c>
      <c r="G93" s="106">
        <v>1.4660762270000001</v>
      </c>
      <c r="H93" s="106">
        <v>1.4567819070000001</v>
      </c>
      <c r="I93" s="14"/>
      <c r="J93" s="14"/>
      <c r="K93" s="14"/>
    </row>
    <row r="94" spans="1:11" ht="12.75" outlineLevel="3" x14ac:dyDescent="0.2">
      <c r="A94" s="110" t="s">
        <v>132</v>
      </c>
      <c r="B94" s="106">
        <v>12.655384744099999</v>
      </c>
      <c r="C94" s="106">
        <v>12.97131998441</v>
      </c>
      <c r="D94" s="106">
        <v>12.61484980404</v>
      </c>
      <c r="E94" s="106">
        <v>12.73448979958</v>
      </c>
      <c r="F94" s="106">
        <v>12.19529659793</v>
      </c>
      <c r="G94" s="106">
        <v>12.227475050940001</v>
      </c>
      <c r="H94" s="106">
        <v>12.184943448789999</v>
      </c>
      <c r="I94" s="14"/>
      <c r="J94" s="14"/>
      <c r="K94" s="14"/>
    </row>
    <row r="95" spans="1:11" ht="12.75" outlineLevel="3" x14ac:dyDescent="0.2">
      <c r="A95" s="110" t="s">
        <v>147</v>
      </c>
      <c r="B95" s="106">
        <v>213.90071008624</v>
      </c>
      <c r="C95" s="106">
        <v>215.94754357989001</v>
      </c>
      <c r="D95" s="106">
        <v>205.98232289302001</v>
      </c>
      <c r="E95" s="106">
        <v>205.23786733789001</v>
      </c>
      <c r="F95" s="106">
        <v>200.1371404914</v>
      </c>
      <c r="G95" s="106">
        <v>197.30039493045001</v>
      </c>
      <c r="H95" s="106">
        <v>192.66807055172001</v>
      </c>
      <c r="I95" s="14"/>
      <c r="J95" s="14"/>
      <c r="K95" s="14"/>
    </row>
    <row r="96" spans="1:11" ht="12.75" outlineLevel="2" x14ac:dyDescent="0.2">
      <c r="A96" s="8" t="s">
        <v>44</v>
      </c>
      <c r="B96" s="247">
        <f t="shared" ref="B96:G96" si="18">SUM(B$97:B$97)</f>
        <v>1.3494962667799999</v>
      </c>
      <c r="C96" s="247">
        <f t="shared" si="18"/>
        <v>0.67638724674999995</v>
      </c>
      <c r="D96" s="247">
        <f t="shared" si="18"/>
        <v>0.65779917058000004</v>
      </c>
      <c r="E96" s="247">
        <f t="shared" si="18"/>
        <v>0.66403777755000004</v>
      </c>
      <c r="F96" s="247">
        <f t="shared" si="18"/>
        <v>0.64869873570000003</v>
      </c>
      <c r="G96" s="247">
        <f t="shared" si="18"/>
        <v>0.65487018043</v>
      </c>
      <c r="H96" s="247">
        <v>0.63766068480000004</v>
      </c>
      <c r="I96" s="14"/>
      <c r="J96" s="14"/>
      <c r="K96" s="14"/>
    </row>
    <row r="97" spans="1:11" ht="12.75" outlineLevel="3" x14ac:dyDescent="0.2">
      <c r="A97" s="110" t="s">
        <v>27</v>
      </c>
      <c r="B97" s="106">
        <v>1.3494962667799999</v>
      </c>
      <c r="C97" s="106">
        <v>0.67638724674999995</v>
      </c>
      <c r="D97" s="106">
        <v>0.65779917058000004</v>
      </c>
      <c r="E97" s="106">
        <v>0.66403777755000004</v>
      </c>
      <c r="F97" s="106">
        <v>0.64869873570000003</v>
      </c>
      <c r="G97" s="106">
        <v>0.65487018043</v>
      </c>
      <c r="H97" s="106">
        <v>0.63766068480000004</v>
      </c>
      <c r="I97" s="14"/>
      <c r="J97" s="14"/>
      <c r="K97" s="14"/>
    </row>
    <row r="98" spans="1:11" ht="12.75" outlineLevel="2" x14ac:dyDescent="0.2">
      <c r="A98" s="8" t="s">
        <v>216</v>
      </c>
      <c r="B98" s="247">
        <f t="shared" ref="B98:G98" si="19">SUM(B$99:B$105)</f>
        <v>56.331306893259999</v>
      </c>
      <c r="C98" s="247">
        <f t="shared" si="19"/>
        <v>51.840571652019996</v>
      </c>
      <c r="D98" s="247">
        <f t="shared" si="19"/>
        <v>48.935395743059999</v>
      </c>
      <c r="E98" s="247">
        <f t="shared" si="19"/>
        <v>45.142460850970004</v>
      </c>
      <c r="F98" s="247">
        <f t="shared" si="19"/>
        <v>42.211666120449998</v>
      </c>
      <c r="G98" s="247">
        <f t="shared" si="19"/>
        <v>40.482650689219994</v>
      </c>
      <c r="H98" s="247">
        <v>39.629448415310002</v>
      </c>
      <c r="I98" s="14"/>
      <c r="J98" s="14"/>
      <c r="K98" s="14"/>
    </row>
    <row r="99" spans="1:11" ht="12.75" outlineLevel="3" x14ac:dyDescent="0.2">
      <c r="A99" s="110" t="s">
        <v>76</v>
      </c>
      <c r="B99" s="106">
        <v>2.21274739397</v>
      </c>
      <c r="C99" s="106">
        <v>2.21812265341</v>
      </c>
      <c r="D99" s="106">
        <v>2.7655878700100001</v>
      </c>
      <c r="E99" s="106">
        <v>3.0563519857300001</v>
      </c>
      <c r="F99" s="106">
        <v>2.9857513172300001</v>
      </c>
      <c r="G99" s="106">
        <v>3.0141564892999999</v>
      </c>
      <c r="H99" s="106">
        <v>3.0114807127300001</v>
      </c>
      <c r="I99" s="14"/>
      <c r="J99" s="14"/>
      <c r="K99" s="14"/>
    </row>
    <row r="100" spans="1:11" ht="12.75" outlineLevel="3" x14ac:dyDescent="0.2">
      <c r="A100" s="110" t="s">
        <v>174</v>
      </c>
      <c r="B100" s="106">
        <v>12.53187946503</v>
      </c>
      <c r="C100" s="106">
        <v>10.019645147069999</v>
      </c>
      <c r="D100" s="106">
        <v>7.66075657785</v>
      </c>
      <c r="E100" s="106">
        <v>3.4637063335399998</v>
      </c>
      <c r="F100" s="106">
        <v>1.6775204947</v>
      </c>
      <c r="G100" s="106">
        <v>0</v>
      </c>
      <c r="H100" s="106">
        <v>0</v>
      </c>
      <c r="I100" s="14"/>
      <c r="J100" s="14"/>
      <c r="K100" s="14"/>
    </row>
    <row r="101" spans="1:11" ht="12.75" outlineLevel="3" x14ac:dyDescent="0.2">
      <c r="A101" s="110" t="s">
        <v>210</v>
      </c>
      <c r="B101" s="106">
        <v>0.93949721320000001</v>
      </c>
      <c r="C101" s="106">
        <v>0.93972389547000001</v>
      </c>
      <c r="D101" s="106">
        <v>0.91046052427000002</v>
      </c>
      <c r="E101" s="106">
        <v>0.80491927482000003</v>
      </c>
      <c r="F101" s="106">
        <v>0.77966689405</v>
      </c>
      <c r="G101" s="106">
        <v>0.78786268835999995</v>
      </c>
      <c r="H101" s="106">
        <v>0.89366902779000001</v>
      </c>
      <c r="I101" s="14"/>
      <c r="J101" s="14"/>
      <c r="K101" s="14"/>
    </row>
    <row r="102" spans="1:11" ht="12.75" outlineLevel="3" x14ac:dyDescent="0.2">
      <c r="A102" s="110" t="s">
        <v>128</v>
      </c>
      <c r="B102" s="106">
        <v>0.53914034188000004</v>
      </c>
      <c r="C102" s="106">
        <v>0.53927042587999996</v>
      </c>
      <c r="D102" s="106">
        <v>0.52247733299999999</v>
      </c>
      <c r="E102" s="106">
        <v>0.38973772539000001</v>
      </c>
      <c r="F102" s="106">
        <v>0.37751065399</v>
      </c>
      <c r="G102" s="106">
        <v>0.38147901495999997</v>
      </c>
      <c r="H102" s="106">
        <v>0.37906059498</v>
      </c>
      <c r="I102" s="14"/>
      <c r="J102" s="14"/>
      <c r="K102" s="14"/>
    </row>
    <row r="103" spans="1:11" ht="12.75" outlineLevel="3" x14ac:dyDescent="0.2">
      <c r="A103" s="110" t="s">
        <v>151</v>
      </c>
      <c r="B103" s="106">
        <v>0.92257295648000004</v>
      </c>
      <c r="C103" s="106">
        <v>0.92481409299999995</v>
      </c>
      <c r="D103" s="106">
        <v>0.89939889648000004</v>
      </c>
      <c r="E103" s="106">
        <v>0.90792884979999999</v>
      </c>
      <c r="F103" s="106">
        <v>0.71499515008000003</v>
      </c>
      <c r="G103" s="106">
        <v>0.72179731077999998</v>
      </c>
      <c r="H103" s="106">
        <v>0.70282902051999996</v>
      </c>
      <c r="I103" s="14"/>
      <c r="J103" s="14"/>
      <c r="K103" s="14"/>
    </row>
    <row r="104" spans="1:11" ht="12.75" outlineLevel="3" x14ac:dyDescent="0.2">
      <c r="A104" s="110" t="s">
        <v>121</v>
      </c>
      <c r="B104" s="106">
        <v>37.379156399999999</v>
      </c>
      <c r="C104" s="106">
        <v>35.388294375000001</v>
      </c>
      <c r="D104" s="106">
        <v>34.4157741</v>
      </c>
      <c r="E104" s="106">
        <v>34.742175375000002</v>
      </c>
      <c r="F104" s="106">
        <v>33.939643199999999</v>
      </c>
      <c r="G104" s="106">
        <v>34.262530575</v>
      </c>
      <c r="H104" s="106">
        <v>33.362137050000001</v>
      </c>
      <c r="I104" s="14"/>
      <c r="J104" s="14"/>
      <c r="K104" s="14"/>
    </row>
    <row r="105" spans="1:11" ht="12.75" outlineLevel="3" x14ac:dyDescent="0.2">
      <c r="A105" s="110" t="s">
        <v>104</v>
      </c>
      <c r="B105" s="106">
        <v>1.8063131227</v>
      </c>
      <c r="C105" s="106">
        <v>1.8107010621899999</v>
      </c>
      <c r="D105" s="106">
        <v>1.7609404414500001</v>
      </c>
      <c r="E105" s="106">
        <v>1.7776413066900001</v>
      </c>
      <c r="F105" s="106">
        <v>1.7365784103999999</v>
      </c>
      <c r="G105" s="106">
        <v>1.3148246108199999</v>
      </c>
      <c r="H105" s="106">
        <v>1.28027200929</v>
      </c>
      <c r="I105" s="14"/>
      <c r="J105" s="14"/>
      <c r="K105" s="14"/>
    </row>
    <row r="106" spans="1:11" ht="12.75" outlineLevel="2" x14ac:dyDescent="0.2">
      <c r="A106" s="8" t="s">
        <v>56</v>
      </c>
      <c r="B106" s="247"/>
      <c r="C106" s="247"/>
      <c r="D106" s="247"/>
      <c r="E106" s="247"/>
      <c r="F106" s="247"/>
      <c r="G106" s="247"/>
      <c r="H106" s="247"/>
      <c r="I106" s="14"/>
      <c r="J106" s="14"/>
      <c r="K106" s="14"/>
    </row>
    <row r="107" spans="1:11" ht="12.75" outlineLevel="2" x14ac:dyDescent="0.2">
      <c r="A107" s="8" t="s">
        <v>181</v>
      </c>
      <c r="B107" s="247">
        <f t="shared" ref="B107:G107" si="20">SUM(B$108:B$108)</f>
        <v>3.1362719085699999</v>
      </c>
      <c r="C107" s="247">
        <f t="shared" si="20"/>
        <v>3.1662831525100001</v>
      </c>
      <c r="D107" s="247">
        <f t="shared" si="20"/>
        <v>3.07328561369</v>
      </c>
      <c r="E107" s="247">
        <f t="shared" si="20"/>
        <v>3.0808507288700002</v>
      </c>
      <c r="F107" s="247">
        <f t="shared" si="20"/>
        <v>3.0042830943199998</v>
      </c>
      <c r="G107" s="247">
        <f t="shared" si="20"/>
        <v>3.0150489354099999</v>
      </c>
      <c r="H107" s="247">
        <v>2.9626510164200002</v>
      </c>
      <c r="I107" s="14"/>
      <c r="J107" s="14"/>
      <c r="K107" s="14"/>
    </row>
    <row r="108" spans="1:11" ht="12.75" outlineLevel="3" x14ac:dyDescent="0.2">
      <c r="A108" s="110" t="s">
        <v>147</v>
      </c>
      <c r="B108" s="106">
        <v>3.1362719085699999</v>
      </c>
      <c r="C108" s="106">
        <v>3.1662831525100001</v>
      </c>
      <c r="D108" s="106">
        <v>3.07328561369</v>
      </c>
      <c r="E108" s="106">
        <v>3.0808507288700002</v>
      </c>
      <c r="F108" s="106">
        <v>3.0042830943199998</v>
      </c>
      <c r="G108" s="106">
        <v>3.0150489354099999</v>
      </c>
      <c r="H108" s="106">
        <v>2.9626510164200002</v>
      </c>
      <c r="I108" s="14"/>
      <c r="J108" s="14"/>
      <c r="K108" s="14"/>
    </row>
    <row r="109" spans="1:11" x14ac:dyDescent="0.2">
      <c r="B109" s="27"/>
      <c r="C109" s="27"/>
      <c r="D109" s="27"/>
      <c r="E109" s="27"/>
      <c r="F109" s="27"/>
      <c r="G109" s="27"/>
      <c r="H109" s="27"/>
      <c r="I109" s="14"/>
      <c r="J109" s="14"/>
      <c r="K109" s="14"/>
    </row>
    <row r="110" spans="1:11" x14ac:dyDescent="0.2">
      <c r="B110" s="27"/>
      <c r="C110" s="27"/>
      <c r="D110" s="27"/>
      <c r="E110" s="27"/>
      <c r="F110" s="27"/>
      <c r="G110" s="27"/>
      <c r="H110" s="27"/>
      <c r="I110" s="14"/>
      <c r="J110" s="14"/>
      <c r="K110" s="14"/>
    </row>
    <row r="111" spans="1:11" x14ac:dyDescent="0.2">
      <c r="B111" s="27"/>
      <c r="C111" s="27"/>
      <c r="D111" s="27"/>
      <c r="E111" s="27"/>
      <c r="F111" s="27"/>
      <c r="G111" s="27"/>
      <c r="H111" s="27"/>
      <c r="I111" s="14"/>
      <c r="J111" s="14"/>
      <c r="K111" s="14"/>
    </row>
    <row r="112" spans="1:11" x14ac:dyDescent="0.2">
      <c r="B112" s="27"/>
      <c r="C112" s="27"/>
      <c r="D112" s="27"/>
      <c r="E112" s="27"/>
      <c r="F112" s="27"/>
      <c r="G112" s="27"/>
      <c r="H112" s="27"/>
      <c r="I112" s="14"/>
      <c r="J112" s="14"/>
      <c r="K112" s="14"/>
    </row>
    <row r="113" spans="2:11" x14ac:dyDescent="0.2">
      <c r="B113" s="27"/>
      <c r="C113" s="27"/>
      <c r="D113" s="27"/>
      <c r="E113" s="27"/>
      <c r="F113" s="27"/>
      <c r="G113" s="27"/>
      <c r="H113" s="27"/>
      <c r="I113" s="14"/>
      <c r="J113" s="14"/>
      <c r="K113" s="14"/>
    </row>
    <row r="114" spans="2:11" x14ac:dyDescent="0.2">
      <c r="B114" s="27"/>
      <c r="C114" s="27"/>
      <c r="D114" s="27"/>
      <c r="E114" s="27"/>
      <c r="F114" s="27"/>
      <c r="G114" s="27"/>
      <c r="H114" s="27"/>
      <c r="I114" s="14"/>
      <c r="J114" s="14"/>
      <c r="K114" s="14"/>
    </row>
    <row r="115" spans="2:11" x14ac:dyDescent="0.2">
      <c r="B115" s="27"/>
      <c r="C115" s="27"/>
      <c r="D115" s="27"/>
      <c r="E115" s="27"/>
      <c r="F115" s="27"/>
      <c r="G115" s="27"/>
      <c r="H115" s="27"/>
      <c r="I115" s="14"/>
      <c r="J115" s="14"/>
      <c r="K115" s="14"/>
    </row>
    <row r="116" spans="2:11" x14ac:dyDescent="0.2">
      <c r="B116" s="27"/>
      <c r="C116" s="27"/>
      <c r="D116" s="27"/>
      <c r="E116" s="27"/>
      <c r="F116" s="27"/>
      <c r="G116" s="27"/>
      <c r="H116" s="27"/>
      <c r="I116" s="14"/>
      <c r="J116" s="14"/>
      <c r="K116" s="14"/>
    </row>
    <row r="117" spans="2:11" x14ac:dyDescent="0.2">
      <c r="B117" s="27"/>
      <c r="C117" s="27"/>
      <c r="D117" s="27"/>
      <c r="E117" s="27"/>
      <c r="F117" s="27"/>
      <c r="G117" s="27"/>
      <c r="H117" s="27"/>
      <c r="I117" s="14"/>
      <c r="J117" s="14"/>
      <c r="K117" s="14"/>
    </row>
    <row r="118" spans="2:11" x14ac:dyDescent="0.2">
      <c r="B118" s="27"/>
      <c r="C118" s="27"/>
      <c r="D118" s="27"/>
      <c r="E118" s="27"/>
      <c r="F118" s="27"/>
      <c r="G118" s="27"/>
      <c r="H118" s="27"/>
      <c r="I118" s="14"/>
      <c r="J118" s="14"/>
      <c r="K118" s="14"/>
    </row>
    <row r="119" spans="2:11" x14ac:dyDescent="0.2">
      <c r="B119" s="27"/>
      <c r="C119" s="27"/>
      <c r="D119" s="27"/>
      <c r="E119" s="27"/>
      <c r="F119" s="27"/>
      <c r="G119" s="27"/>
      <c r="H119" s="27"/>
      <c r="I119" s="14"/>
      <c r="J119" s="14"/>
      <c r="K119" s="14"/>
    </row>
    <row r="120" spans="2:11" x14ac:dyDescent="0.2">
      <c r="B120" s="27"/>
      <c r="C120" s="27"/>
      <c r="D120" s="27"/>
      <c r="E120" s="27"/>
      <c r="F120" s="27"/>
      <c r="G120" s="27"/>
      <c r="H120" s="27"/>
      <c r="I120" s="14"/>
      <c r="J120" s="14"/>
      <c r="K120" s="14"/>
    </row>
    <row r="121" spans="2:11" x14ac:dyDescent="0.2">
      <c r="B121" s="27"/>
      <c r="C121" s="27"/>
      <c r="D121" s="27"/>
      <c r="E121" s="27"/>
      <c r="F121" s="27"/>
      <c r="G121" s="27"/>
      <c r="H121" s="27"/>
      <c r="I121" s="14"/>
      <c r="J121" s="14"/>
      <c r="K121" s="14"/>
    </row>
    <row r="122" spans="2:11" x14ac:dyDescent="0.2">
      <c r="B122" s="27"/>
      <c r="C122" s="27"/>
      <c r="D122" s="27"/>
      <c r="E122" s="27"/>
      <c r="F122" s="27"/>
      <c r="G122" s="27"/>
      <c r="H122" s="27"/>
      <c r="I122" s="14"/>
      <c r="J122" s="14"/>
      <c r="K122" s="14"/>
    </row>
    <row r="123" spans="2:11" x14ac:dyDescent="0.2">
      <c r="B123" s="27"/>
      <c r="C123" s="27"/>
      <c r="D123" s="27"/>
      <c r="E123" s="27"/>
      <c r="F123" s="27"/>
      <c r="G123" s="27"/>
      <c r="H123" s="27"/>
      <c r="I123" s="14"/>
      <c r="J123" s="14"/>
      <c r="K123" s="14"/>
    </row>
    <row r="124" spans="2:11" x14ac:dyDescent="0.2">
      <c r="B124" s="27"/>
      <c r="C124" s="27"/>
      <c r="D124" s="27"/>
      <c r="E124" s="27"/>
      <c r="F124" s="27"/>
      <c r="G124" s="27"/>
      <c r="H124" s="27"/>
      <c r="I124" s="14"/>
      <c r="J124" s="14"/>
      <c r="K124" s="14"/>
    </row>
    <row r="125" spans="2:11" x14ac:dyDescent="0.2">
      <c r="B125" s="27"/>
      <c r="C125" s="27"/>
      <c r="D125" s="27"/>
      <c r="E125" s="27"/>
      <c r="F125" s="27"/>
      <c r="G125" s="27"/>
      <c r="H125" s="27"/>
      <c r="I125" s="14"/>
      <c r="J125" s="14"/>
      <c r="K125" s="14"/>
    </row>
    <row r="126" spans="2:11" x14ac:dyDescent="0.2">
      <c r="B126" s="27"/>
      <c r="C126" s="27"/>
      <c r="D126" s="27"/>
      <c r="E126" s="27"/>
      <c r="F126" s="27"/>
      <c r="G126" s="27"/>
      <c r="H126" s="27"/>
      <c r="I126" s="14"/>
      <c r="J126" s="14"/>
      <c r="K126" s="14"/>
    </row>
    <row r="127" spans="2:11" x14ac:dyDescent="0.2">
      <c r="B127" s="27"/>
      <c r="C127" s="27"/>
      <c r="D127" s="27"/>
      <c r="E127" s="27"/>
      <c r="F127" s="27"/>
      <c r="G127" s="27"/>
      <c r="H127" s="27"/>
      <c r="I127" s="14"/>
      <c r="J127" s="14"/>
      <c r="K127" s="14"/>
    </row>
    <row r="128" spans="2:11" x14ac:dyDescent="0.2">
      <c r="B128" s="27"/>
      <c r="C128" s="27"/>
      <c r="D128" s="27"/>
      <c r="E128" s="27"/>
      <c r="F128" s="27"/>
      <c r="G128" s="27"/>
      <c r="H128" s="27"/>
      <c r="I128" s="14"/>
      <c r="J128" s="14"/>
      <c r="K128" s="14"/>
    </row>
    <row r="129" spans="2:11" x14ac:dyDescent="0.2">
      <c r="B129" s="27"/>
      <c r="C129" s="27"/>
      <c r="D129" s="27"/>
      <c r="E129" s="27"/>
      <c r="F129" s="27"/>
      <c r="G129" s="27"/>
      <c r="H129" s="27"/>
      <c r="I129" s="14"/>
      <c r="J129" s="14"/>
      <c r="K129" s="14"/>
    </row>
    <row r="130" spans="2:11" x14ac:dyDescent="0.2">
      <c r="B130" s="27"/>
      <c r="C130" s="27"/>
      <c r="D130" s="27"/>
      <c r="E130" s="27"/>
      <c r="F130" s="27"/>
      <c r="G130" s="27"/>
      <c r="H130" s="27"/>
      <c r="I130" s="14"/>
      <c r="J130" s="14"/>
      <c r="K130" s="14"/>
    </row>
    <row r="131" spans="2:11" x14ac:dyDescent="0.2">
      <c r="B131" s="27"/>
      <c r="C131" s="27"/>
      <c r="D131" s="27"/>
      <c r="E131" s="27"/>
      <c r="F131" s="27"/>
      <c r="G131" s="27"/>
      <c r="H131" s="27"/>
      <c r="I131" s="14"/>
      <c r="J131" s="14"/>
      <c r="K131" s="14"/>
    </row>
    <row r="132" spans="2:11" x14ac:dyDescent="0.2">
      <c r="B132" s="27"/>
      <c r="C132" s="27"/>
      <c r="D132" s="27"/>
      <c r="E132" s="27"/>
      <c r="F132" s="27"/>
      <c r="G132" s="27"/>
      <c r="H132" s="27"/>
      <c r="I132" s="14"/>
      <c r="J132" s="14"/>
      <c r="K132" s="14"/>
    </row>
    <row r="133" spans="2:11" x14ac:dyDescent="0.2">
      <c r="B133" s="27"/>
      <c r="C133" s="27"/>
      <c r="D133" s="27"/>
      <c r="E133" s="27"/>
      <c r="F133" s="27"/>
      <c r="G133" s="27"/>
      <c r="H133" s="27"/>
      <c r="I133" s="14"/>
      <c r="J133" s="14"/>
      <c r="K133" s="14"/>
    </row>
    <row r="134" spans="2:11" x14ac:dyDescent="0.2">
      <c r="B134" s="27"/>
      <c r="C134" s="27"/>
      <c r="D134" s="27"/>
      <c r="E134" s="27"/>
      <c r="F134" s="27"/>
      <c r="G134" s="27"/>
      <c r="H134" s="27"/>
      <c r="I134" s="14"/>
      <c r="J134" s="14"/>
      <c r="K134" s="14"/>
    </row>
    <row r="135" spans="2:11" x14ac:dyDescent="0.2">
      <c r="B135" s="27"/>
      <c r="C135" s="27"/>
      <c r="D135" s="27"/>
      <c r="E135" s="27"/>
      <c r="F135" s="27"/>
      <c r="G135" s="27"/>
      <c r="H135" s="27"/>
      <c r="I135" s="14"/>
      <c r="J135" s="14"/>
      <c r="K135" s="14"/>
    </row>
    <row r="136" spans="2:11" x14ac:dyDescent="0.2">
      <c r="B136" s="27"/>
      <c r="C136" s="27"/>
      <c r="D136" s="27"/>
      <c r="E136" s="27"/>
      <c r="F136" s="27"/>
      <c r="G136" s="27"/>
      <c r="H136" s="27"/>
      <c r="I136" s="14"/>
      <c r="J136" s="14"/>
      <c r="K136" s="14"/>
    </row>
    <row r="137" spans="2:11" x14ac:dyDescent="0.2">
      <c r="B137" s="27"/>
      <c r="C137" s="27"/>
      <c r="D137" s="27"/>
      <c r="E137" s="27"/>
      <c r="F137" s="27"/>
      <c r="G137" s="27"/>
      <c r="H137" s="27"/>
      <c r="I137" s="14"/>
      <c r="J137" s="14"/>
      <c r="K137" s="14"/>
    </row>
    <row r="138" spans="2:11" x14ac:dyDescent="0.2">
      <c r="B138" s="27"/>
      <c r="C138" s="27"/>
      <c r="D138" s="27"/>
      <c r="E138" s="27"/>
      <c r="F138" s="27"/>
      <c r="G138" s="27"/>
      <c r="H138" s="27"/>
      <c r="I138" s="14"/>
      <c r="J138" s="14"/>
      <c r="K138" s="14"/>
    </row>
    <row r="139" spans="2:11" x14ac:dyDescent="0.2">
      <c r="B139" s="27"/>
      <c r="C139" s="27"/>
      <c r="D139" s="27"/>
      <c r="E139" s="27"/>
      <c r="F139" s="27"/>
      <c r="G139" s="27"/>
      <c r="H139" s="27"/>
      <c r="I139" s="14"/>
      <c r="J139" s="14"/>
      <c r="K139" s="14"/>
    </row>
    <row r="140" spans="2:11" x14ac:dyDescent="0.2">
      <c r="B140" s="27"/>
      <c r="C140" s="27"/>
      <c r="D140" s="27"/>
      <c r="E140" s="27"/>
      <c r="F140" s="27"/>
      <c r="G140" s="27"/>
      <c r="H140" s="27"/>
      <c r="I140" s="14"/>
      <c r="J140" s="14"/>
      <c r="K140" s="14"/>
    </row>
    <row r="141" spans="2:11" x14ac:dyDescent="0.2">
      <c r="B141" s="27"/>
      <c r="C141" s="27"/>
      <c r="D141" s="27"/>
      <c r="E141" s="27"/>
      <c r="F141" s="27"/>
      <c r="G141" s="27"/>
      <c r="H141" s="27"/>
      <c r="I141" s="14"/>
      <c r="J141" s="14"/>
      <c r="K141" s="14"/>
    </row>
    <row r="142" spans="2:11" x14ac:dyDescent="0.2">
      <c r="B142" s="27"/>
      <c r="C142" s="27"/>
      <c r="D142" s="27"/>
      <c r="E142" s="27"/>
      <c r="F142" s="27"/>
      <c r="G142" s="27"/>
      <c r="H142" s="27"/>
      <c r="I142" s="14"/>
      <c r="J142" s="14"/>
      <c r="K142" s="14"/>
    </row>
    <row r="143" spans="2:11" x14ac:dyDescent="0.2">
      <c r="B143" s="27"/>
      <c r="C143" s="27"/>
      <c r="D143" s="27"/>
      <c r="E143" s="27"/>
      <c r="F143" s="27"/>
      <c r="G143" s="27"/>
      <c r="H143" s="27"/>
      <c r="I143" s="14"/>
      <c r="J143" s="14"/>
      <c r="K143" s="14"/>
    </row>
    <row r="144" spans="2:11" x14ac:dyDescent="0.2">
      <c r="B144" s="27"/>
      <c r="C144" s="27"/>
      <c r="D144" s="27"/>
      <c r="E144" s="27"/>
      <c r="F144" s="27"/>
      <c r="G144" s="27"/>
      <c r="H144" s="27"/>
      <c r="I144" s="14"/>
      <c r="J144" s="14"/>
      <c r="K144" s="14"/>
    </row>
    <row r="145" spans="2:11" x14ac:dyDescent="0.2">
      <c r="B145" s="27"/>
      <c r="C145" s="27"/>
      <c r="D145" s="27"/>
      <c r="E145" s="27"/>
      <c r="F145" s="27"/>
      <c r="G145" s="27"/>
      <c r="H145" s="27"/>
      <c r="I145" s="14"/>
      <c r="J145" s="14"/>
      <c r="K145" s="14"/>
    </row>
    <row r="146" spans="2:11" x14ac:dyDescent="0.2">
      <c r="B146" s="27"/>
      <c r="C146" s="27"/>
      <c r="D146" s="27"/>
      <c r="E146" s="27"/>
      <c r="F146" s="27"/>
      <c r="G146" s="27"/>
      <c r="H146" s="27"/>
      <c r="I146" s="14"/>
      <c r="J146" s="14"/>
      <c r="K146" s="14"/>
    </row>
    <row r="147" spans="2:11" x14ac:dyDescent="0.2">
      <c r="B147" s="27"/>
      <c r="C147" s="27"/>
      <c r="D147" s="27"/>
      <c r="E147" s="27"/>
      <c r="F147" s="27"/>
      <c r="G147" s="27"/>
      <c r="H147" s="27"/>
      <c r="I147" s="14"/>
      <c r="J147" s="14"/>
      <c r="K147" s="14"/>
    </row>
    <row r="148" spans="2:11" x14ac:dyDescent="0.2">
      <c r="B148" s="27"/>
      <c r="C148" s="27"/>
      <c r="D148" s="27"/>
      <c r="E148" s="27"/>
      <c r="F148" s="27"/>
      <c r="G148" s="27"/>
      <c r="H148" s="27"/>
      <c r="I148" s="14"/>
      <c r="J148" s="14"/>
      <c r="K148" s="14"/>
    </row>
    <row r="149" spans="2:11" x14ac:dyDescent="0.2">
      <c r="B149" s="27"/>
      <c r="C149" s="27"/>
      <c r="D149" s="27"/>
      <c r="E149" s="27"/>
      <c r="F149" s="27"/>
      <c r="G149" s="27"/>
      <c r="H149" s="27"/>
      <c r="I149" s="14"/>
      <c r="J149" s="14"/>
      <c r="K149" s="14"/>
    </row>
    <row r="150" spans="2:11" x14ac:dyDescent="0.2">
      <c r="B150" s="27"/>
      <c r="C150" s="27"/>
      <c r="D150" s="27"/>
      <c r="E150" s="27"/>
      <c r="F150" s="27"/>
      <c r="G150" s="27"/>
      <c r="H150" s="27"/>
      <c r="I150" s="14"/>
      <c r="J150" s="14"/>
      <c r="K150" s="14"/>
    </row>
    <row r="151" spans="2:11" x14ac:dyDescent="0.2">
      <c r="B151" s="27"/>
      <c r="C151" s="27"/>
      <c r="D151" s="27"/>
      <c r="E151" s="27"/>
      <c r="F151" s="27"/>
      <c r="G151" s="27"/>
      <c r="H151" s="27"/>
      <c r="I151" s="14"/>
      <c r="J151" s="14"/>
      <c r="K151" s="14"/>
    </row>
    <row r="152" spans="2:11" x14ac:dyDescent="0.2">
      <c r="B152" s="27"/>
      <c r="C152" s="27"/>
      <c r="D152" s="27"/>
      <c r="E152" s="27"/>
      <c r="F152" s="27"/>
      <c r="G152" s="27"/>
      <c r="H152" s="27"/>
      <c r="I152" s="14"/>
      <c r="J152" s="14"/>
      <c r="K152" s="14"/>
    </row>
    <row r="153" spans="2:11" x14ac:dyDescent="0.2">
      <c r="B153" s="27"/>
      <c r="C153" s="27"/>
      <c r="D153" s="27"/>
      <c r="E153" s="27"/>
      <c r="F153" s="27"/>
      <c r="G153" s="27"/>
      <c r="H153" s="27"/>
      <c r="I153" s="14"/>
      <c r="J153" s="14"/>
      <c r="K153" s="14"/>
    </row>
    <row r="154" spans="2:11" x14ac:dyDescent="0.2">
      <c r="B154" s="27"/>
      <c r="C154" s="27"/>
      <c r="D154" s="27"/>
      <c r="E154" s="27"/>
      <c r="F154" s="27"/>
      <c r="G154" s="27"/>
      <c r="H154" s="27"/>
      <c r="I154" s="14"/>
      <c r="J154" s="14"/>
      <c r="K154" s="14"/>
    </row>
    <row r="155" spans="2:11" x14ac:dyDescent="0.2">
      <c r="B155" s="27"/>
      <c r="C155" s="27"/>
      <c r="D155" s="27"/>
      <c r="E155" s="27"/>
      <c r="F155" s="27"/>
      <c r="G155" s="27"/>
      <c r="H155" s="27"/>
      <c r="I155" s="14"/>
      <c r="J155" s="14"/>
      <c r="K155" s="14"/>
    </row>
    <row r="156" spans="2:11" x14ac:dyDescent="0.2">
      <c r="B156" s="27"/>
      <c r="C156" s="27"/>
      <c r="D156" s="27"/>
      <c r="E156" s="27"/>
      <c r="F156" s="27"/>
      <c r="G156" s="27"/>
      <c r="H156" s="27"/>
      <c r="I156" s="14"/>
      <c r="J156" s="14"/>
      <c r="K156" s="14"/>
    </row>
    <row r="157" spans="2:11" x14ac:dyDescent="0.2">
      <c r="B157" s="27"/>
      <c r="C157" s="27"/>
      <c r="D157" s="27"/>
      <c r="E157" s="27"/>
      <c r="F157" s="27"/>
      <c r="G157" s="27"/>
      <c r="H157" s="27"/>
      <c r="I157" s="14"/>
      <c r="J157" s="14"/>
      <c r="K157" s="14"/>
    </row>
    <row r="158" spans="2:11" x14ac:dyDescent="0.2">
      <c r="B158" s="27"/>
      <c r="C158" s="27"/>
      <c r="D158" s="27"/>
      <c r="E158" s="27"/>
      <c r="F158" s="27"/>
      <c r="G158" s="27"/>
      <c r="H158" s="27"/>
      <c r="I158" s="14"/>
      <c r="J158" s="14"/>
      <c r="K158" s="14"/>
    </row>
    <row r="159" spans="2:11" x14ac:dyDescent="0.2">
      <c r="B159" s="27"/>
      <c r="C159" s="27"/>
      <c r="D159" s="27"/>
      <c r="E159" s="27"/>
      <c r="F159" s="27"/>
      <c r="G159" s="27"/>
      <c r="H159" s="27"/>
      <c r="I159" s="14"/>
      <c r="J159" s="14"/>
      <c r="K159" s="14"/>
    </row>
    <row r="160" spans="2:11" x14ac:dyDescent="0.2">
      <c r="B160" s="27"/>
      <c r="C160" s="27"/>
      <c r="D160" s="27"/>
      <c r="E160" s="27"/>
      <c r="F160" s="27"/>
      <c r="G160" s="27"/>
      <c r="H160" s="27"/>
      <c r="I160" s="14"/>
      <c r="J160" s="14"/>
      <c r="K160" s="14"/>
    </row>
    <row r="161" spans="2:11" x14ac:dyDescent="0.2">
      <c r="B161" s="27"/>
      <c r="C161" s="27"/>
      <c r="D161" s="27"/>
      <c r="E161" s="27"/>
      <c r="F161" s="27"/>
      <c r="G161" s="27"/>
      <c r="H161" s="27"/>
      <c r="I161" s="14"/>
      <c r="J161" s="14"/>
      <c r="K161" s="14"/>
    </row>
    <row r="162" spans="2:11" x14ac:dyDescent="0.2">
      <c r="B162" s="27"/>
      <c r="C162" s="27"/>
      <c r="D162" s="27"/>
      <c r="E162" s="27"/>
      <c r="F162" s="27"/>
      <c r="G162" s="27"/>
      <c r="H162" s="27"/>
      <c r="I162" s="14"/>
      <c r="J162" s="14"/>
      <c r="K162" s="14"/>
    </row>
    <row r="163" spans="2:11" x14ac:dyDescent="0.2">
      <c r="B163" s="27"/>
      <c r="C163" s="27"/>
      <c r="D163" s="27"/>
      <c r="E163" s="27"/>
      <c r="F163" s="27"/>
      <c r="G163" s="27"/>
      <c r="H163" s="27"/>
      <c r="I163" s="14"/>
      <c r="J163" s="14"/>
      <c r="K163" s="14"/>
    </row>
    <row r="164" spans="2:11" x14ac:dyDescent="0.2">
      <c r="B164" s="27"/>
      <c r="C164" s="27"/>
      <c r="D164" s="27"/>
      <c r="E164" s="27"/>
      <c r="F164" s="27"/>
      <c r="G164" s="27"/>
      <c r="H164" s="27"/>
      <c r="I164" s="14"/>
      <c r="J164" s="14"/>
      <c r="K164" s="14"/>
    </row>
    <row r="165" spans="2:11" x14ac:dyDescent="0.2">
      <c r="B165" s="27"/>
      <c r="C165" s="27"/>
      <c r="D165" s="27"/>
      <c r="E165" s="27"/>
      <c r="F165" s="27"/>
      <c r="G165" s="27"/>
      <c r="H165" s="27"/>
      <c r="I165" s="14"/>
      <c r="J165" s="14"/>
      <c r="K165" s="14"/>
    </row>
    <row r="166" spans="2:11" x14ac:dyDescent="0.2">
      <c r="B166" s="27"/>
      <c r="C166" s="27"/>
      <c r="D166" s="27"/>
      <c r="E166" s="27"/>
      <c r="F166" s="27"/>
      <c r="G166" s="27"/>
      <c r="H166" s="27"/>
      <c r="I166" s="14"/>
      <c r="J166" s="14"/>
      <c r="K166" s="14"/>
    </row>
    <row r="167" spans="2:11" x14ac:dyDescent="0.2">
      <c r="B167" s="27"/>
      <c r="C167" s="27"/>
      <c r="D167" s="27"/>
      <c r="E167" s="27"/>
      <c r="F167" s="27"/>
      <c r="G167" s="27"/>
      <c r="H167" s="27"/>
      <c r="I167" s="14"/>
      <c r="J167" s="14"/>
      <c r="K167" s="14"/>
    </row>
    <row r="168" spans="2:11" x14ac:dyDescent="0.2">
      <c r="B168" s="27"/>
      <c r="C168" s="27"/>
      <c r="D168" s="27"/>
      <c r="E168" s="27"/>
      <c r="F168" s="27"/>
      <c r="G168" s="27"/>
      <c r="H168" s="27"/>
      <c r="I168" s="14"/>
      <c r="J168" s="14"/>
      <c r="K168" s="14"/>
    </row>
    <row r="169" spans="2:11" x14ac:dyDescent="0.2">
      <c r="B169" s="27"/>
      <c r="C169" s="27"/>
      <c r="D169" s="27"/>
      <c r="E169" s="27"/>
      <c r="F169" s="27"/>
      <c r="G169" s="27"/>
      <c r="H169" s="27"/>
      <c r="I169" s="14"/>
      <c r="J169" s="14"/>
      <c r="K169" s="14"/>
    </row>
    <row r="170" spans="2:11" x14ac:dyDescent="0.2">
      <c r="B170" s="27"/>
      <c r="C170" s="27"/>
      <c r="D170" s="27"/>
      <c r="E170" s="27"/>
      <c r="F170" s="27"/>
      <c r="G170" s="27"/>
      <c r="H170" s="27"/>
      <c r="I170" s="14"/>
      <c r="J170" s="14"/>
      <c r="K170" s="14"/>
    </row>
    <row r="171" spans="2:11" x14ac:dyDescent="0.2">
      <c r="B171" s="27"/>
      <c r="C171" s="27"/>
      <c r="D171" s="27"/>
      <c r="E171" s="27"/>
      <c r="F171" s="27"/>
      <c r="G171" s="27"/>
      <c r="H171" s="27"/>
      <c r="I171" s="14"/>
      <c r="J171" s="14"/>
      <c r="K171" s="14"/>
    </row>
    <row r="172" spans="2:11" x14ac:dyDescent="0.2">
      <c r="B172" s="27"/>
      <c r="C172" s="27"/>
      <c r="D172" s="27"/>
      <c r="E172" s="27"/>
      <c r="F172" s="27"/>
      <c r="G172" s="27"/>
      <c r="H172" s="27"/>
      <c r="I172" s="14"/>
      <c r="J172" s="14"/>
      <c r="K172" s="14"/>
    </row>
    <row r="173" spans="2:11" x14ac:dyDescent="0.2">
      <c r="B173" s="27"/>
      <c r="C173" s="27"/>
      <c r="D173" s="27"/>
      <c r="E173" s="27"/>
      <c r="F173" s="27"/>
      <c r="G173" s="27"/>
      <c r="H173" s="27"/>
      <c r="I173" s="14"/>
      <c r="J173" s="14"/>
      <c r="K173" s="14"/>
    </row>
    <row r="174" spans="2:11" x14ac:dyDescent="0.2">
      <c r="B174" s="27"/>
      <c r="C174" s="27"/>
      <c r="D174" s="27"/>
      <c r="E174" s="27"/>
      <c r="F174" s="27"/>
      <c r="G174" s="27"/>
      <c r="H174" s="27"/>
      <c r="I174" s="14"/>
      <c r="J174" s="14"/>
      <c r="K174" s="14"/>
    </row>
    <row r="175" spans="2:11" x14ac:dyDescent="0.2">
      <c r="B175" s="27"/>
      <c r="C175" s="27"/>
      <c r="D175" s="27"/>
      <c r="E175" s="27"/>
      <c r="F175" s="27"/>
      <c r="G175" s="27"/>
      <c r="H175" s="27"/>
      <c r="I175" s="14"/>
      <c r="J175" s="14"/>
      <c r="K175" s="14"/>
    </row>
    <row r="176" spans="2:11" x14ac:dyDescent="0.2">
      <c r="B176" s="27"/>
      <c r="C176" s="27"/>
      <c r="D176" s="27"/>
      <c r="E176" s="27"/>
      <c r="F176" s="27"/>
      <c r="G176" s="27"/>
      <c r="H176" s="27"/>
      <c r="I176" s="14"/>
      <c r="J176" s="14"/>
      <c r="K176" s="14"/>
    </row>
    <row r="177" spans="2:11" x14ac:dyDescent="0.2">
      <c r="B177" s="27"/>
      <c r="C177" s="27"/>
      <c r="D177" s="27"/>
      <c r="E177" s="27"/>
      <c r="F177" s="27"/>
      <c r="G177" s="27"/>
      <c r="H177" s="27"/>
      <c r="I177" s="14"/>
      <c r="J177" s="14"/>
      <c r="K177" s="14"/>
    </row>
    <row r="178" spans="2:11" x14ac:dyDescent="0.2">
      <c r="B178" s="27"/>
      <c r="C178" s="27"/>
      <c r="D178" s="27"/>
      <c r="E178" s="27"/>
      <c r="F178" s="27"/>
      <c r="G178" s="27"/>
      <c r="H178" s="27"/>
      <c r="I178" s="14"/>
      <c r="J178" s="14"/>
      <c r="K178" s="14"/>
    </row>
    <row r="179" spans="2:11" x14ac:dyDescent="0.2">
      <c r="B179" s="27"/>
      <c r="C179" s="27"/>
      <c r="D179" s="27"/>
      <c r="E179" s="27"/>
      <c r="F179" s="27"/>
      <c r="G179" s="27"/>
      <c r="H179" s="27"/>
      <c r="I179" s="14"/>
      <c r="J179" s="14"/>
      <c r="K179" s="14"/>
    </row>
    <row r="180" spans="2:11" x14ac:dyDescent="0.2">
      <c r="B180" s="27"/>
      <c r="C180" s="27"/>
      <c r="D180" s="27"/>
      <c r="E180" s="27"/>
      <c r="F180" s="27"/>
      <c r="G180" s="27"/>
      <c r="H180" s="27"/>
      <c r="I180" s="14"/>
      <c r="J180" s="14"/>
      <c r="K180" s="14"/>
    </row>
  </sheetData>
  <mergeCells count="2">
    <mergeCell ref="A2:H2"/>
    <mergeCell ref="A1:H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145" bestFit="1" customWidth="1"/>
    <col min="2" max="2" width="14.28515625" style="162" customWidth="1"/>
    <col min="3" max="3" width="15.140625" style="162" customWidth="1"/>
    <col min="4" max="4" width="10.28515625" style="167" customWidth="1"/>
    <col min="5" max="5" width="8.85546875" style="145" hidden="1" customWidth="1"/>
    <col min="6" max="16384" width="9.140625" style="145"/>
  </cols>
  <sheetData>
    <row r="2" spans="1:20" ht="39" customHeight="1" x14ac:dyDescent="0.3">
      <c r="A2" s="273" t="s">
        <v>4</v>
      </c>
      <c r="B2" s="3"/>
      <c r="C2" s="3"/>
      <c r="D2" s="3"/>
      <c r="E2" s="3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1:20" x14ac:dyDescent="0.2">
      <c r="A3" s="26"/>
    </row>
    <row r="4" spans="1:20" s="178" customFormat="1" x14ac:dyDescent="0.2">
      <c r="B4" s="199"/>
      <c r="C4" s="199"/>
      <c r="D4" s="175" t="str">
        <f>VALVAL</f>
        <v>млрд. одиниць</v>
      </c>
    </row>
    <row r="5" spans="1:20" s="168" customFormat="1" x14ac:dyDescent="0.2">
      <c r="A5" s="105"/>
      <c r="B5" s="255" t="s">
        <v>170</v>
      </c>
      <c r="C5" s="255" t="s">
        <v>173</v>
      </c>
      <c r="D5" s="259" t="s">
        <v>192</v>
      </c>
      <c r="E5" s="11" t="s">
        <v>58</v>
      </c>
    </row>
    <row r="6" spans="1:20" s="52" customFormat="1" ht="15" x14ac:dyDescent="0.2">
      <c r="A6" s="84" t="s">
        <v>153</v>
      </c>
      <c r="B6" s="108">
        <f t="shared" ref="B6:D6" si="0">SUM(B$7+ B$8+ B$9)</f>
        <v>80.347737992480006</v>
      </c>
      <c r="C6" s="108">
        <f t="shared" si="0"/>
        <v>2102.4096051445699</v>
      </c>
      <c r="D6" s="114">
        <f t="shared" si="0"/>
        <v>1</v>
      </c>
      <c r="E6" s="93" t="s">
        <v>92</v>
      </c>
    </row>
    <row r="7" spans="1:20" s="166" customFormat="1" x14ac:dyDescent="0.2">
      <c r="A7" s="98" t="s">
        <v>10</v>
      </c>
      <c r="B7" s="159">
        <v>5.1205132875599997</v>
      </c>
      <c r="C7" s="159">
        <v>133.98530671770001</v>
      </c>
      <c r="D7" s="164">
        <v>6.3728999999999994E-2</v>
      </c>
      <c r="E7" s="121" t="s">
        <v>12</v>
      </c>
    </row>
    <row r="8" spans="1:20" s="166" customFormat="1" x14ac:dyDescent="0.2">
      <c r="A8" s="98" t="s">
        <v>62</v>
      </c>
      <c r="B8" s="159">
        <v>20.97829459858</v>
      </c>
      <c r="C8" s="159">
        <v>548.92607017524995</v>
      </c>
      <c r="D8" s="164">
        <v>0.26109399999999999</v>
      </c>
      <c r="E8" s="121" t="s">
        <v>12</v>
      </c>
    </row>
    <row r="9" spans="1:20" s="166" customFormat="1" x14ac:dyDescent="0.2">
      <c r="A9" s="98" t="s">
        <v>191</v>
      </c>
      <c r="B9" s="159">
        <v>54.248930106339998</v>
      </c>
      <c r="C9" s="159">
        <v>1419.49822825162</v>
      </c>
      <c r="D9" s="164">
        <v>0.67517700000000003</v>
      </c>
      <c r="E9" s="121" t="s">
        <v>12</v>
      </c>
    </row>
    <row r="10" spans="1:20" x14ac:dyDescent="0.2">
      <c r="B10" s="150"/>
      <c r="C10" s="150"/>
      <c r="D10" s="155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</row>
    <row r="11" spans="1:20" x14ac:dyDescent="0.2">
      <c r="B11" s="150"/>
      <c r="C11" s="150"/>
      <c r="D11" s="155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</row>
    <row r="12" spans="1:20" x14ac:dyDescent="0.2">
      <c r="B12" s="150"/>
      <c r="C12" s="150"/>
      <c r="D12" s="155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</row>
    <row r="13" spans="1:20" x14ac:dyDescent="0.2">
      <c r="B13" s="150"/>
      <c r="C13" s="150"/>
      <c r="D13" s="155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</row>
    <row r="14" spans="1:20" x14ac:dyDescent="0.2">
      <c r="B14" s="150"/>
      <c r="C14" s="150"/>
      <c r="D14" s="155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</row>
    <row r="15" spans="1:20" x14ac:dyDescent="0.2">
      <c r="B15" s="150"/>
      <c r="C15" s="150"/>
      <c r="D15" s="155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</row>
    <row r="16" spans="1:20" x14ac:dyDescent="0.2">
      <c r="B16" s="150"/>
      <c r="C16" s="150"/>
      <c r="D16" s="155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</row>
    <row r="17" spans="2:18" x14ac:dyDescent="0.2">
      <c r="B17" s="150"/>
      <c r="C17" s="150"/>
      <c r="D17" s="155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</row>
    <row r="18" spans="2:18" x14ac:dyDescent="0.2">
      <c r="B18" s="150"/>
      <c r="C18" s="150"/>
      <c r="D18" s="155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</row>
    <row r="19" spans="2:18" x14ac:dyDescent="0.2">
      <c r="B19" s="150"/>
      <c r="C19" s="150"/>
      <c r="D19" s="155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</row>
    <row r="20" spans="2:18" x14ac:dyDescent="0.2">
      <c r="B20" s="150"/>
      <c r="C20" s="150"/>
      <c r="D20" s="155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</row>
    <row r="21" spans="2:18" x14ac:dyDescent="0.2">
      <c r="B21" s="150"/>
      <c r="C21" s="150"/>
      <c r="D21" s="155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</row>
    <row r="22" spans="2:18" x14ac:dyDescent="0.2">
      <c r="B22" s="150"/>
      <c r="C22" s="150"/>
      <c r="D22" s="155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</row>
    <row r="23" spans="2:18" x14ac:dyDescent="0.2">
      <c r="B23" s="150"/>
      <c r="C23" s="150"/>
      <c r="D23" s="155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</row>
    <row r="24" spans="2:18" x14ac:dyDescent="0.2">
      <c r="B24" s="150"/>
      <c r="C24" s="150"/>
      <c r="D24" s="155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</row>
    <row r="25" spans="2:18" x14ac:dyDescent="0.2">
      <c r="B25" s="150"/>
      <c r="C25" s="150"/>
      <c r="D25" s="155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</row>
    <row r="26" spans="2:18" x14ac:dyDescent="0.2">
      <c r="B26" s="150"/>
      <c r="C26" s="150"/>
      <c r="D26" s="155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</row>
    <row r="27" spans="2:18" x14ac:dyDescent="0.2">
      <c r="B27" s="150"/>
      <c r="C27" s="150"/>
      <c r="D27" s="155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</row>
    <row r="28" spans="2:18" x14ac:dyDescent="0.2">
      <c r="B28" s="150"/>
      <c r="C28" s="150"/>
      <c r="D28" s="155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</row>
    <row r="29" spans="2:18" x14ac:dyDescent="0.2">
      <c r="B29" s="150"/>
      <c r="C29" s="150"/>
      <c r="D29" s="155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</row>
    <row r="30" spans="2:18" x14ac:dyDescent="0.2">
      <c r="B30" s="150"/>
      <c r="C30" s="150"/>
      <c r="D30" s="155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</row>
    <row r="31" spans="2:18" x14ac:dyDescent="0.2">
      <c r="B31" s="150"/>
      <c r="C31" s="150"/>
      <c r="D31" s="155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</row>
    <row r="32" spans="2:18" x14ac:dyDescent="0.2">
      <c r="B32" s="150"/>
      <c r="C32" s="150"/>
      <c r="D32" s="155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</row>
    <row r="33" spans="2:18" x14ac:dyDescent="0.2">
      <c r="B33" s="150"/>
      <c r="C33" s="150"/>
      <c r="D33" s="155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</row>
    <row r="34" spans="2:18" x14ac:dyDescent="0.2">
      <c r="B34" s="150"/>
      <c r="C34" s="150"/>
      <c r="D34" s="155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</row>
    <row r="35" spans="2:18" x14ac:dyDescent="0.2">
      <c r="B35" s="150"/>
      <c r="C35" s="150"/>
      <c r="D35" s="155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</row>
    <row r="36" spans="2:18" x14ac:dyDescent="0.2">
      <c r="B36" s="150"/>
      <c r="C36" s="150"/>
      <c r="D36" s="155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</row>
    <row r="37" spans="2:18" x14ac:dyDescent="0.2">
      <c r="B37" s="150"/>
      <c r="C37" s="150"/>
      <c r="D37" s="155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</row>
    <row r="38" spans="2:18" x14ac:dyDescent="0.2">
      <c r="B38" s="150"/>
      <c r="C38" s="150"/>
      <c r="D38" s="155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</row>
    <row r="39" spans="2:18" x14ac:dyDescent="0.2">
      <c r="B39" s="150"/>
      <c r="C39" s="150"/>
      <c r="D39" s="155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</row>
    <row r="40" spans="2:18" x14ac:dyDescent="0.2">
      <c r="B40" s="150"/>
      <c r="C40" s="150"/>
      <c r="D40" s="155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</row>
    <row r="41" spans="2:18" x14ac:dyDescent="0.2">
      <c r="B41" s="150"/>
      <c r="C41" s="150"/>
      <c r="D41" s="155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</row>
    <row r="42" spans="2:18" x14ac:dyDescent="0.2">
      <c r="B42" s="150"/>
      <c r="C42" s="150"/>
      <c r="D42" s="155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</row>
    <row r="43" spans="2:18" x14ac:dyDescent="0.2">
      <c r="B43" s="150"/>
      <c r="C43" s="150"/>
      <c r="D43" s="155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</row>
    <row r="44" spans="2:18" x14ac:dyDescent="0.2">
      <c r="B44" s="150"/>
      <c r="C44" s="150"/>
      <c r="D44" s="155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</row>
    <row r="45" spans="2:18" x14ac:dyDescent="0.2">
      <c r="B45" s="150"/>
      <c r="C45" s="150"/>
      <c r="D45" s="155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</row>
    <row r="46" spans="2:18" x14ac:dyDescent="0.2">
      <c r="B46" s="150"/>
      <c r="C46" s="150"/>
      <c r="D46" s="155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</row>
    <row r="47" spans="2:18" x14ac:dyDescent="0.2">
      <c r="B47" s="150"/>
      <c r="C47" s="150"/>
      <c r="D47" s="155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</row>
    <row r="48" spans="2:18" x14ac:dyDescent="0.2">
      <c r="B48" s="150"/>
      <c r="C48" s="150"/>
      <c r="D48" s="155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</row>
    <row r="49" spans="2:18" x14ac:dyDescent="0.2">
      <c r="B49" s="150"/>
      <c r="C49" s="150"/>
      <c r="D49" s="155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</row>
    <row r="50" spans="2:18" x14ac:dyDescent="0.2">
      <c r="B50" s="150"/>
      <c r="C50" s="150"/>
      <c r="D50" s="155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</row>
    <row r="51" spans="2:18" x14ac:dyDescent="0.2">
      <c r="B51" s="150"/>
      <c r="C51" s="150"/>
      <c r="D51" s="155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</row>
    <row r="52" spans="2:18" x14ac:dyDescent="0.2">
      <c r="B52" s="150"/>
      <c r="C52" s="150"/>
      <c r="D52" s="155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</row>
    <row r="53" spans="2:18" x14ac:dyDescent="0.2">
      <c r="B53" s="150"/>
      <c r="C53" s="150"/>
      <c r="D53" s="155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</row>
    <row r="54" spans="2:18" x14ac:dyDescent="0.2">
      <c r="B54" s="150"/>
      <c r="C54" s="150"/>
      <c r="D54" s="155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</row>
    <row r="55" spans="2:18" x14ac:dyDescent="0.2">
      <c r="B55" s="150"/>
      <c r="C55" s="150"/>
      <c r="D55" s="155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</row>
    <row r="56" spans="2:18" x14ac:dyDescent="0.2">
      <c r="B56" s="150"/>
      <c r="C56" s="150"/>
      <c r="D56" s="155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</row>
    <row r="57" spans="2:18" x14ac:dyDescent="0.2">
      <c r="B57" s="150"/>
      <c r="C57" s="150"/>
      <c r="D57" s="155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</row>
    <row r="58" spans="2:18" x14ac:dyDescent="0.2">
      <c r="B58" s="150"/>
      <c r="C58" s="150"/>
      <c r="D58" s="155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</row>
    <row r="59" spans="2:18" x14ac:dyDescent="0.2">
      <c r="B59" s="150"/>
      <c r="C59" s="150"/>
      <c r="D59" s="155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</row>
    <row r="60" spans="2:18" x14ac:dyDescent="0.2">
      <c r="B60" s="150"/>
      <c r="C60" s="150"/>
      <c r="D60" s="155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</row>
    <row r="61" spans="2:18" x14ac:dyDescent="0.2">
      <c r="B61" s="150"/>
      <c r="C61" s="150"/>
      <c r="D61" s="155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</row>
    <row r="62" spans="2:18" x14ac:dyDescent="0.2">
      <c r="B62" s="150"/>
      <c r="C62" s="150"/>
      <c r="D62" s="155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</row>
    <row r="63" spans="2:18" x14ac:dyDescent="0.2">
      <c r="B63" s="150"/>
      <c r="C63" s="150"/>
      <c r="D63" s="155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</row>
    <row r="64" spans="2:18" x14ac:dyDescent="0.2">
      <c r="B64" s="150"/>
      <c r="C64" s="150"/>
      <c r="D64" s="155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</row>
    <row r="65" spans="2:18" x14ac:dyDescent="0.2">
      <c r="B65" s="150"/>
      <c r="C65" s="150"/>
      <c r="D65" s="155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</row>
    <row r="66" spans="2:18" x14ac:dyDescent="0.2">
      <c r="B66" s="150"/>
      <c r="C66" s="150"/>
      <c r="D66" s="155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</row>
    <row r="67" spans="2:18" x14ac:dyDescent="0.2">
      <c r="B67" s="150"/>
      <c r="C67" s="150"/>
      <c r="D67" s="155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</row>
    <row r="68" spans="2:18" x14ac:dyDescent="0.2">
      <c r="B68" s="150"/>
      <c r="C68" s="150"/>
      <c r="D68" s="155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</row>
    <row r="69" spans="2:18" x14ac:dyDescent="0.2">
      <c r="B69" s="150"/>
      <c r="C69" s="150"/>
      <c r="D69" s="155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</row>
    <row r="70" spans="2:18" x14ac:dyDescent="0.2">
      <c r="B70" s="150"/>
      <c r="C70" s="150"/>
      <c r="D70" s="155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</row>
    <row r="71" spans="2:18" x14ac:dyDescent="0.2">
      <c r="B71" s="150"/>
      <c r="C71" s="150"/>
      <c r="D71" s="155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</row>
    <row r="72" spans="2:18" x14ac:dyDescent="0.2">
      <c r="B72" s="150"/>
      <c r="C72" s="150"/>
      <c r="D72" s="155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</row>
    <row r="73" spans="2:18" x14ac:dyDescent="0.2">
      <c r="B73" s="150"/>
      <c r="C73" s="150"/>
      <c r="D73" s="155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</row>
    <row r="74" spans="2:18" x14ac:dyDescent="0.2">
      <c r="B74" s="150"/>
      <c r="C74" s="150"/>
      <c r="D74" s="155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</row>
    <row r="75" spans="2:18" x14ac:dyDescent="0.2">
      <c r="B75" s="150"/>
      <c r="C75" s="150"/>
      <c r="D75" s="155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</row>
    <row r="76" spans="2:18" x14ac:dyDescent="0.2">
      <c r="B76" s="150"/>
      <c r="C76" s="150"/>
      <c r="D76" s="155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</row>
    <row r="77" spans="2:18" x14ac:dyDescent="0.2">
      <c r="B77" s="150"/>
      <c r="C77" s="150"/>
      <c r="D77" s="155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</row>
    <row r="78" spans="2:18" x14ac:dyDescent="0.2">
      <c r="B78" s="150"/>
      <c r="C78" s="150"/>
      <c r="D78" s="155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</row>
    <row r="79" spans="2:18" x14ac:dyDescent="0.2">
      <c r="B79" s="150"/>
      <c r="C79" s="150"/>
      <c r="D79" s="155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</row>
    <row r="80" spans="2:18" x14ac:dyDescent="0.2">
      <c r="B80" s="150"/>
      <c r="C80" s="150"/>
      <c r="D80" s="155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</row>
    <row r="81" spans="2:18" x14ac:dyDescent="0.2">
      <c r="B81" s="150"/>
      <c r="C81" s="150"/>
      <c r="D81" s="155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</row>
    <row r="82" spans="2:18" x14ac:dyDescent="0.2">
      <c r="B82" s="150"/>
      <c r="C82" s="150"/>
      <c r="D82" s="155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</row>
    <row r="83" spans="2:18" x14ac:dyDescent="0.2">
      <c r="B83" s="150"/>
      <c r="C83" s="150"/>
      <c r="D83" s="155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</row>
    <row r="84" spans="2:18" x14ac:dyDescent="0.2">
      <c r="B84" s="150"/>
      <c r="C84" s="150"/>
      <c r="D84" s="155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</row>
    <row r="85" spans="2:18" x14ac:dyDescent="0.2">
      <c r="B85" s="150"/>
      <c r="C85" s="150"/>
      <c r="D85" s="155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</row>
    <row r="86" spans="2:18" x14ac:dyDescent="0.2">
      <c r="B86" s="150"/>
      <c r="C86" s="150"/>
      <c r="D86" s="155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</row>
    <row r="87" spans="2:18" x14ac:dyDescent="0.2">
      <c r="B87" s="150"/>
      <c r="C87" s="150"/>
      <c r="D87" s="155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</row>
    <row r="88" spans="2:18" x14ac:dyDescent="0.2">
      <c r="B88" s="150"/>
      <c r="C88" s="150"/>
      <c r="D88" s="155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</row>
    <row r="89" spans="2:18" x14ac:dyDescent="0.2">
      <c r="B89" s="150"/>
      <c r="C89" s="150"/>
      <c r="D89" s="155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</row>
    <row r="90" spans="2:18" x14ac:dyDescent="0.2">
      <c r="B90" s="150"/>
      <c r="C90" s="150"/>
      <c r="D90" s="155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</row>
    <row r="91" spans="2:18" x14ac:dyDescent="0.2">
      <c r="B91" s="150"/>
      <c r="C91" s="150"/>
      <c r="D91" s="155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</row>
    <row r="92" spans="2:18" x14ac:dyDescent="0.2">
      <c r="B92" s="150"/>
      <c r="C92" s="150"/>
      <c r="D92" s="155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</row>
    <row r="93" spans="2:18" x14ac:dyDescent="0.2">
      <c r="B93" s="150"/>
      <c r="C93" s="150"/>
      <c r="D93" s="155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</row>
    <row r="94" spans="2:18" x14ac:dyDescent="0.2">
      <c r="B94" s="150"/>
      <c r="C94" s="150"/>
      <c r="D94" s="155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</row>
    <row r="95" spans="2:18" x14ac:dyDescent="0.2">
      <c r="B95" s="150"/>
      <c r="C95" s="150"/>
      <c r="D95" s="155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</row>
    <row r="96" spans="2:18" x14ac:dyDescent="0.2">
      <c r="B96" s="150"/>
      <c r="C96" s="150"/>
      <c r="D96" s="155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</row>
    <row r="97" spans="2:18" x14ac:dyDescent="0.2">
      <c r="B97" s="150"/>
      <c r="C97" s="150"/>
      <c r="D97" s="155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</row>
    <row r="98" spans="2:18" x14ac:dyDescent="0.2">
      <c r="B98" s="150"/>
      <c r="C98" s="150"/>
      <c r="D98" s="155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</row>
    <row r="99" spans="2:18" x14ac:dyDescent="0.2">
      <c r="B99" s="150"/>
      <c r="C99" s="150"/>
      <c r="D99" s="155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</row>
    <row r="100" spans="2:18" x14ac:dyDescent="0.2">
      <c r="B100" s="150"/>
      <c r="C100" s="150"/>
      <c r="D100" s="155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</row>
    <row r="101" spans="2:18" x14ac:dyDescent="0.2">
      <c r="B101" s="150"/>
      <c r="C101" s="150"/>
      <c r="D101" s="155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</row>
    <row r="102" spans="2:18" x14ac:dyDescent="0.2">
      <c r="B102" s="150"/>
      <c r="C102" s="150"/>
      <c r="D102" s="155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</row>
    <row r="103" spans="2:18" x14ac:dyDescent="0.2">
      <c r="B103" s="150"/>
      <c r="C103" s="150"/>
      <c r="D103" s="155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</row>
    <row r="104" spans="2:18" x14ac:dyDescent="0.2">
      <c r="B104" s="150"/>
      <c r="C104" s="150"/>
      <c r="D104" s="155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</row>
    <row r="105" spans="2:18" x14ac:dyDescent="0.2">
      <c r="B105" s="150"/>
      <c r="C105" s="150"/>
      <c r="D105" s="155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</row>
    <row r="106" spans="2:18" x14ac:dyDescent="0.2">
      <c r="B106" s="150"/>
      <c r="C106" s="150"/>
      <c r="D106" s="155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</row>
    <row r="107" spans="2:18" x14ac:dyDescent="0.2">
      <c r="B107" s="150"/>
      <c r="C107" s="150"/>
      <c r="D107" s="155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</row>
    <row r="108" spans="2:18" x14ac:dyDescent="0.2">
      <c r="B108" s="150"/>
      <c r="C108" s="150"/>
      <c r="D108" s="155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</row>
    <row r="109" spans="2:18" x14ac:dyDescent="0.2">
      <c r="B109" s="150"/>
      <c r="C109" s="150"/>
      <c r="D109" s="155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</row>
    <row r="110" spans="2:18" x14ac:dyDescent="0.2">
      <c r="B110" s="150"/>
      <c r="C110" s="150"/>
      <c r="D110" s="155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</row>
    <row r="111" spans="2:18" x14ac:dyDescent="0.2">
      <c r="B111" s="150"/>
      <c r="C111" s="150"/>
      <c r="D111" s="155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</row>
    <row r="112" spans="2:18" x14ac:dyDescent="0.2">
      <c r="B112" s="150"/>
      <c r="C112" s="150"/>
      <c r="D112" s="155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</row>
    <row r="113" spans="2:18" x14ac:dyDescent="0.2">
      <c r="B113" s="150"/>
      <c r="C113" s="150"/>
      <c r="D113" s="155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</row>
    <row r="114" spans="2:18" x14ac:dyDescent="0.2">
      <c r="B114" s="150"/>
      <c r="C114" s="150"/>
      <c r="D114" s="155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</row>
    <row r="115" spans="2:18" x14ac:dyDescent="0.2">
      <c r="B115" s="150"/>
      <c r="C115" s="150"/>
      <c r="D115" s="155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</row>
    <row r="116" spans="2:18" x14ac:dyDescent="0.2">
      <c r="B116" s="150"/>
      <c r="C116" s="150"/>
      <c r="D116" s="155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</row>
    <row r="117" spans="2:18" x14ac:dyDescent="0.2">
      <c r="B117" s="150"/>
      <c r="C117" s="150"/>
      <c r="D117" s="155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</row>
    <row r="118" spans="2:18" x14ac:dyDescent="0.2">
      <c r="B118" s="150"/>
      <c r="C118" s="150"/>
      <c r="D118" s="155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</row>
    <row r="119" spans="2:18" x14ac:dyDescent="0.2">
      <c r="B119" s="150"/>
      <c r="C119" s="150"/>
      <c r="D119" s="155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</row>
    <row r="120" spans="2:18" x14ac:dyDescent="0.2">
      <c r="B120" s="150"/>
      <c r="C120" s="150"/>
      <c r="D120" s="155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</row>
    <row r="121" spans="2:18" x14ac:dyDescent="0.2">
      <c r="B121" s="150"/>
      <c r="C121" s="150"/>
      <c r="D121" s="155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</row>
    <row r="122" spans="2:18" x14ac:dyDescent="0.2">
      <c r="B122" s="150"/>
      <c r="C122" s="150"/>
      <c r="D122" s="155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</row>
    <row r="123" spans="2:18" x14ac:dyDescent="0.2">
      <c r="B123" s="150"/>
      <c r="C123" s="150"/>
      <c r="D123" s="155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</row>
    <row r="124" spans="2:18" x14ac:dyDescent="0.2">
      <c r="B124" s="150"/>
      <c r="C124" s="150"/>
      <c r="D124" s="155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</row>
    <row r="125" spans="2:18" x14ac:dyDescent="0.2">
      <c r="B125" s="150"/>
      <c r="C125" s="150"/>
      <c r="D125" s="155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</row>
    <row r="126" spans="2:18" x14ac:dyDescent="0.2">
      <c r="B126" s="150"/>
      <c r="C126" s="150"/>
      <c r="D126" s="155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</row>
    <row r="127" spans="2:18" x14ac:dyDescent="0.2">
      <c r="B127" s="150"/>
      <c r="C127" s="150"/>
      <c r="D127" s="155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</row>
    <row r="128" spans="2:18" x14ac:dyDescent="0.2">
      <c r="B128" s="150"/>
      <c r="C128" s="150"/>
      <c r="D128" s="155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</row>
    <row r="129" spans="2:18" x14ac:dyDescent="0.2">
      <c r="B129" s="150"/>
      <c r="C129" s="150"/>
      <c r="D129" s="155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</row>
    <row r="130" spans="2:18" x14ac:dyDescent="0.2">
      <c r="B130" s="150"/>
      <c r="C130" s="150"/>
      <c r="D130" s="155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</row>
    <row r="131" spans="2:18" x14ac:dyDescent="0.2">
      <c r="B131" s="150"/>
      <c r="C131" s="150"/>
      <c r="D131" s="155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</row>
    <row r="132" spans="2:18" x14ac:dyDescent="0.2">
      <c r="B132" s="150"/>
      <c r="C132" s="150"/>
      <c r="D132" s="155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</row>
    <row r="133" spans="2:18" x14ac:dyDescent="0.2">
      <c r="B133" s="150"/>
      <c r="C133" s="150"/>
      <c r="D133" s="155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</row>
    <row r="134" spans="2:18" x14ac:dyDescent="0.2">
      <c r="B134" s="150"/>
      <c r="C134" s="150"/>
      <c r="D134" s="155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</row>
    <row r="135" spans="2:18" x14ac:dyDescent="0.2">
      <c r="B135" s="150"/>
      <c r="C135" s="150"/>
      <c r="D135" s="155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</row>
    <row r="136" spans="2:18" x14ac:dyDescent="0.2">
      <c r="B136" s="150"/>
      <c r="C136" s="150"/>
      <c r="D136" s="155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</row>
    <row r="137" spans="2:18" x14ac:dyDescent="0.2">
      <c r="B137" s="150"/>
      <c r="C137" s="150"/>
      <c r="D137" s="155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</row>
    <row r="138" spans="2:18" x14ac:dyDescent="0.2">
      <c r="B138" s="150"/>
      <c r="C138" s="150"/>
      <c r="D138" s="155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</row>
    <row r="139" spans="2:18" x14ac:dyDescent="0.2">
      <c r="B139" s="150"/>
      <c r="C139" s="150"/>
      <c r="D139" s="155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</row>
    <row r="140" spans="2:18" x14ac:dyDescent="0.2">
      <c r="B140" s="150"/>
      <c r="C140" s="150"/>
      <c r="D140" s="155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</row>
    <row r="141" spans="2:18" x14ac:dyDescent="0.2">
      <c r="B141" s="150"/>
      <c r="C141" s="150"/>
      <c r="D141" s="155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</row>
    <row r="142" spans="2:18" x14ac:dyDescent="0.2">
      <c r="B142" s="150"/>
      <c r="C142" s="150"/>
      <c r="D142" s="155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</row>
    <row r="143" spans="2:18" x14ac:dyDescent="0.2">
      <c r="B143" s="150"/>
      <c r="C143" s="150"/>
      <c r="D143" s="155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</row>
    <row r="144" spans="2:18" x14ac:dyDescent="0.2">
      <c r="B144" s="150"/>
      <c r="C144" s="150"/>
      <c r="D144" s="155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</row>
    <row r="145" spans="2:18" x14ac:dyDescent="0.2">
      <c r="B145" s="150"/>
      <c r="C145" s="150"/>
      <c r="D145" s="155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</row>
    <row r="146" spans="2:18" x14ac:dyDescent="0.2">
      <c r="B146" s="150"/>
      <c r="C146" s="150"/>
      <c r="D146" s="155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</row>
    <row r="147" spans="2:18" x14ac:dyDescent="0.2">
      <c r="B147" s="150"/>
      <c r="C147" s="150"/>
      <c r="D147" s="155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</row>
    <row r="148" spans="2:18" x14ac:dyDescent="0.2">
      <c r="B148" s="150"/>
      <c r="C148" s="150"/>
      <c r="D148" s="155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</row>
    <row r="149" spans="2:18" x14ac:dyDescent="0.2">
      <c r="B149" s="150"/>
      <c r="C149" s="150"/>
      <c r="D149" s="155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</row>
    <row r="150" spans="2:18" x14ac:dyDescent="0.2">
      <c r="B150" s="150"/>
      <c r="C150" s="150"/>
      <c r="D150" s="155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</row>
    <row r="151" spans="2:18" x14ac:dyDescent="0.2">
      <c r="B151" s="150"/>
      <c r="C151" s="150"/>
      <c r="D151" s="155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</row>
    <row r="152" spans="2:18" x14ac:dyDescent="0.2">
      <c r="B152" s="150"/>
      <c r="C152" s="150"/>
      <c r="D152" s="155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</row>
    <row r="153" spans="2:18" x14ac:dyDescent="0.2">
      <c r="B153" s="150"/>
      <c r="C153" s="150"/>
      <c r="D153" s="155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</row>
    <row r="154" spans="2:18" x14ac:dyDescent="0.2">
      <c r="B154" s="150"/>
      <c r="C154" s="150"/>
      <c r="D154" s="155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</row>
    <row r="155" spans="2:18" x14ac:dyDescent="0.2">
      <c r="B155" s="150"/>
      <c r="C155" s="150"/>
      <c r="D155" s="155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</row>
    <row r="156" spans="2:18" x14ac:dyDescent="0.2">
      <c r="B156" s="150"/>
      <c r="C156" s="150"/>
      <c r="D156" s="155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</row>
    <row r="157" spans="2:18" x14ac:dyDescent="0.2">
      <c r="B157" s="150"/>
      <c r="C157" s="150"/>
      <c r="D157" s="155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</row>
    <row r="158" spans="2:18" x14ac:dyDescent="0.2">
      <c r="B158" s="150"/>
      <c r="C158" s="150"/>
      <c r="D158" s="155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</row>
    <row r="159" spans="2:18" x14ac:dyDescent="0.2">
      <c r="B159" s="150"/>
      <c r="C159" s="150"/>
      <c r="D159" s="155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</row>
    <row r="160" spans="2:18" x14ac:dyDescent="0.2">
      <c r="B160" s="150"/>
      <c r="C160" s="150"/>
      <c r="D160" s="155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</row>
    <row r="161" spans="2:18" x14ac:dyDescent="0.2">
      <c r="B161" s="150"/>
      <c r="C161" s="150"/>
      <c r="D161" s="155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  <c r="R161" s="134"/>
    </row>
    <row r="162" spans="2:18" x14ac:dyDescent="0.2">
      <c r="B162" s="150"/>
      <c r="C162" s="150"/>
      <c r="D162" s="155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  <c r="R162" s="134"/>
    </row>
    <row r="163" spans="2:18" x14ac:dyDescent="0.2">
      <c r="B163" s="150"/>
      <c r="C163" s="150"/>
      <c r="D163" s="155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</row>
    <row r="164" spans="2:18" x14ac:dyDescent="0.2">
      <c r="B164" s="150"/>
      <c r="C164" s="150"/>
      <c r="D164" s="155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</row>
    <row r="165" spans="2:18" x14ac:dyDescent="0.2">
      <c r="B165" s="150"/>
      <c r="C165" s="150"/>
      <c r="D165" s="155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</row>
    <row r="166" spans="2:18" x14ac:dyDescent="0.2">
      <c r="B166" s="150"/>
      <c r="C166" s="150"/>
      <c r="D166" s="155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</row>
    <row r="167" spans="2:18" x14ac:dyDescent="0.2">
      <c r="B167" s="150"/>
      <c r="C167" s="150"/>
      <c r="D167" s="155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</row>
    <row r="168" spans="2:18" x14ac:dyDescent="0.2">
      <c r="B168" s="150"/>
      <c r="C168" s="150"/>
      <c r="D168" s="155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</row>
    <row r="169" spans="2:18" x14ac:dyDescent="0.2">
      <c r="B169" s="150"/>
      <c r="C169" s="150"/>
      <c r="D169" s="155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</row>
    <row r="170" spans="2:18" x14ac:dyDescent="0.2">
      <c r="B170" s="150"/>
      <c r="C170" s="150"/>
      <c r="D170" s="155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</row>
    <row r="171" spans="2:18" x14ac:dyDescent="0.2">
      <c r="B171" s="150"/>
      <c r="C171" s="150"/>
      <c r="D171" s="155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</row>
    <row r="172" spans="2:18" x14ac:dyDescent="0.2">
      <c r="B172" s="150"/>
      <c r="C172" s="150"/>
      <c r="D172" s="155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</row>
    <row r="173" spans="2:18" x14ac:dyDescent="0.2">
      <c r="B173" s="150"/>
      <c r="C173" s="150"/>
      <c r="D173" s="155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</row>
    <row r="174" spans="2:18" x14ac:dyDescent="0.2">
      <c r="B174" s="150"/>
      <c r="C174" s="150"/>
      <c r="D174" s="155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</row>
    <row r="175" spans="2:18" x14ac:dyDescent="0.2">
      <c r="B175" s="150"/>
      <c r="C175" s="150"/>
      <c r="D175" s="155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</row>
    <row r="176" spans="2:18" x14ac:dyDescent="0.2">
      <c r="B176" s="150"/>
      <c r="C176" s="150"/>
      <c r="D176" s="155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</row>
    <row r="177" spans="2:18" x14ac:dyDescent="0.2">
      <c r="B177" s="150"/>
      <c r="C177" s="150"/>
      <c r="D177" s="155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</row>
    <row r="178" spans="2:18" x14ac:dyDescent="0.2">
      <c r="B178" s="150"/>
      <c r="C178" s="150"/>
      <c r="D178" s="155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</row>
    <row r="179" spans="2:18" x14ac:dyDescent="0.2">
      <c r="B179" s="150"/>
      <c r="C179" s="150"/>
      <c r="D179" s="155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</row>
    <row r="180" spans="2:18" x14ac:dyDescent="0.2">
      <c r="B180" s="150"/>
      <c r="C180" s="150"/>
      <c r="D180" s="155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</row>
    <row r="181" spans="2:18" x14ac:dyDescent="0.2">
      <c r="B181" s="150"/>
      <c r="C181" s="150"/>
      <c r="D181" s="155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</row>
    <row r="182" spans="2:18" x14ac:dyDescent="0.2">
      <c r="B182" s="150"/>
      <c r="C182" s="150"/>
      <c r="D182" s="155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</row>
    <row r="183" spans="2:18" x14ac:dyDescent="0.2">
      <c r="B183" s="150"/>
      <c r="C183" s="150"/>
      <c r="D183" s="155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</row>
    <row r="184" spans="2:18" x14ac:dyDescent="0.2">
      <c r="B184" s="150"/>
      <c r="C184" s="150"/>
      <c r="D184" s="155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</row>
    <row r="185" spans="2:18" x14ac:dyDescent="0.2">
      <c r="B185" s="150"/>
      <c r="C185" s="150"/>
      <c r="D185" s="155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  <c r="R185" s="134"/>
    </row>
    <row r="186" spans="2:18" x14ac:dyDescent="0.2">
      <c r="B186" s="150"/>
      <c r="C186" s="150"/>
      <c r="D186" s="155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</row>
    <row r="187" spans="2:18" x14ac:dyDescent="0.2">
      <c r="B187" s="150"/>
      <c r="C187" s="150"/>
      <c r="D187" s="155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</row>
    <row r="188" spans="2:18" x14ac:dyDescent="0.2">
      <c r="B188" s="150"/>
      <c r="C188" s="150"/>
      <c r="D188" s="155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</row>
    <row r="189" spans="2:18" x14ac:dyDescent="0.2">
      <c r="B189" s="150"/>
      <c r="C189" s="150"/>
      <c r="D189" s="155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  <c r="R189" s="134"/>
    </row>
    <row r="190" spans="2:18" x14ac:dyDescent="0.2">
      <c r="B190" s="150"/>
      <c r="C190" s="150"/>
      <c r="D190" s="155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</row>
    <row r="191" spans="2:18" x14ac:dyDescent="0.2">
      <c r="B191" s="150"/>
      <c r="C191" s="150"/>
      <c r="D191" s="155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</row>
    <row r="192" spans="2:18" x14ac:dyDescent="0.2">
      <c r="B192" s="150"/>
      <c r="C192" s="150"/>
      <c r="D192" s="155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  <c r="R192" s="134"/>
    </row>
    <row r="193" spans="2:18" x14ac:dyDescent="0.2">
      <c r="B193" s="150"/>
      <c r="C193" s="150"/>
      <c r="D193" s="155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</row>
    <row r="194" spans="2:18" x14ac:dyDescent="0.2">
      <c r="B194" s="150"/>
      <c r="C194" s="150"/>
      <c r="D194" s="155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  <c r="R194" s="134"/>
    </row>
    <row r="195" spans="2:18" x14ac:dyDescent="0.2">
      <c r="B195" s="150"/>
      <c r="C195" s="150"/>
      <c r="D195" s="155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  <c r="R195" s="134"/>
    </row>
    <row r="196" spans="2:18" x14ac:dyDescent="0.2">
      <c r="B196" s="150"/>
      <c r="C196" s="150"/>
      <c r="D196" s="155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</row>
    <row r="197" spans="2:18" x14ac:dyDescent="0.2">
      <c r="B197" s="150"/>
      <c r="C197" s="150"/>
      <c r="D197" s="155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</row>
    <row r="198" spans="2:18" x14ac:dyDescent="0.2">
      <c r="B198" s="150"/>
      <c r="C198" s="150"/>
      <c r="D198" s="155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</row>
    <row r="199" spans="2:18" x14ac:dyDescent="0.2">
      <c r="B199" s="150"/>
      <c r="C199" s="150"/>
      <c r="D199" s="155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</row>
    <row r="200" spans="2:18" x14ac:dyDescent="0.2">
      <c r="B200" s="150"/>
      <c r="C200" s="150"/>
      <c r="D200" s="155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</row>
    <row r="201" spans="2:18" x14ac:dyDescent="0.2">
      <c r="B201" s="150"/>
      <c r="C201" s="150"/>
      <c r="D201" s="155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</row>
    <row r="202" spans="2:18" x14ac:dyDescent="0.2">
      <c r="B202" s="150"/>
      <c r="C202" s="150"/>
      <c r="D202" s="155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  <c r="R202" s="134"/>
    </row>
    <row r="203" spans="2:18" x14ac:dyDescent="0.2">
      <c r="B203" s="150"/>
      <c r="C203" s="150"/>
      <c r="D203" s="155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</row>
    <row r="204" spans="2:18" x14ac:dyDescent="0.2">
      <c r="B204" s="150"/>
      <c r="C204" s="150"/>
      <c r="D204" s="155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</row>
    <row r="205" spans="2:18" x14ac:dyDescent="0.2">
      <c r="B205" s="150"/>
      <c r="C205" s="150"/>
      <c r="D205" s="155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</row>
    <row r="206" spans="2:18" x14ac:dyDescent="0.2">
      <c r="B206" s="150"/>
      <c r="C206" s="150"/>
      <c r="D206" s="155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</row>
    <row r="207" spans="2:18" x14ac:dyDescent="0.2">
      <c r="B207" s="150"/>
      <c r="C207" s="150"/>
      <c r="D207" s="155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</row>
    <row r="208" spans="2:18" x14ac:dyDescent="0.2">
      <c r="B208" s="150"/>
      <c r="C208" s="150"/>
      <c r="D208" s="155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</row>
    <row r="209" spans="2:18" x14ac:dyDescent="0.2">
      <c r="B209" s="150"/>
      <c r="C209" s="150"/>
      <c r="D209" s="155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</row>
    <row r="210" spans="2:18" x14ac:dyDescent="0.2">
      <c r="B210" s="150"/>
      <c r="C210" s="150"/>
      <c r="D210" s="155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</row>
    <row r="211" spans="2:18" x14ac:dyDescent="0.2">
      <c r="B211" s="150"/>
      <c r="C211" s="150"/>
      <c r="D211" s="155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</row>
    <row r="212" spans="2:18" x14ac:dyDescent="0.2">
      <c r="B212" s="150"/>
      <c r="C212" s="150"/>
      <c r="D212" s="155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</row>
    <row r="213" spans="2:18" x14ac:dyDescent="0.2">
      <c r="B213" s="150"/>
      <c r="C213" s="150"/>
      <c r="D213" s="155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</row>
    <row r="214" spans="2:18" x14ac:dyDescent="0.2">
      <c r="B214" s="150"/>
      <c r="C214" s="150"/>
      <c r="D214" s="155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</row>
    <row r="215" spans="2:18" x14ac:dyDescent="0.2">
      <c r="B215" s="150"/>
      <c r="C215" s="150"/>
      <c r="D215" s="155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  <c r="R215" s="134"/>
    </row>
    <row r="216" spans="2:18" x14ac:dyDescent="0.2">
      <c r="B216" s="150"/>
      <c r="C216" s="150"/>
      <c r="D216" s="155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</row>
    <row r="217" spans="2:18" x14ac:dyDescent="0.2">
      <c r="B217" s="150"/>
      <c r="C217" s="150"/>
      <c r="D217" s="155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</row>
    <row r="218" spans="2:18" x14ac:dyDescent="0.2">
      <c r="B218" s="150"/>
      <c r="C218" s="150"/>
      <c r="D218" s="155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</row>
    <row r="219" spans="2:18" x14ac:dyDescent="0.2">
      <c r="B219" s="150"/>
      <c r="C219" s="150"/>
      <c r="D219" s="155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</row>
    <row r="220" spans="2:18" x14ac:dyDescent="0.2">
      <c r="B220" s="150"/>
      <c r="C220" s="150"/>
      <c r="D220" s="155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</row>
    <row r="221" spans="2:18" x14ac:dyDescent="0.2">
      <c r="B221" s="150"/>
      <c r="C221" s="150"/>
      <c r="D221" s="155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</row>
    <row r="222" spans="2:18" x14ac:dyDescent="0.2">
      <c r="B222" s="150"/>
      <c r="C222" s="150"/>
      <c r="D222" s="155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  <c r="R222" s="134"/>
    </row>
    <row r="223" spans="2:18" x14ac:dyDescent="0.2">
      <c r="B223" s="150"/>
      <c r="C223" s="150"/>
      <c r="D223" s="155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  <c r="R223" s="134"/>
    </row>
    <row r="224" spans="2:18" x14ac:dyDescent="0.2">
      <c r="B224" s="150"/>
      <c r="C224" s="150"/>
      <c r="D224" s="155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  <c r="R224" s="134"/>
    </row>
    <row r="225" spans="2:18" x14ac:dyDescent="0.2">
      <c r="B225" s="150"/>
      <c r="C225" s="150"/>
      <c r="D225" s="155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  <c r="R225" s="134"/>
    </row>
    <row r="226" spans="2:18" x14ac:dyDescent="0.2">
      <c r="B226" s="150"/>
      <c r="C226" s="150"/>
      <c r="D226" s="155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  <c r="R226" s="134"/>
    </row>
    <row r="227" spans="2:18" x14ac:dyDescent="0.2">
      <c r="B227" s="150"/>
      <c r="C227" s="150"/>
      <c r="D227" s="155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  <c r="R227" s="134"/>
    </row>
    <row r="228" spans="2:18" x14ac:dyDescent="0.2">
      <c r="B228" s="150"/>
      <c r="C228" s="150"/>
      <c r="D228" s="155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</row>
    <row r="229" spans="2:18" x14ac:dyDescent="0.2">
      <c r="B229" s="150"/>
      <c r="C229" s="150"/>
      <c r="D229" s="155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  <c r="R229" s="134"/>
    </row>
    <row r="230" spans="2:18" x14ac:dyDescent="0.2">
      <c r="B230" s="150"/>
      <c r="C230" s="150"/>
      <c r="D230" s="155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  <c r="R230" s="134"/>
    </row>
    <row r="231" spans="2:18" x14ac:dyDescent="0.2">
      <c r="B231" s="150"/>
      <c r="C231" s="150"/>
      <c r="D231" s="155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  <c r="R231" s="134"/>
    </row>
    <row r="232" spans="2:18" x14ac:dyDescent="0.2">
      <c r="B232" s="150"/>
      <c r="C232" s="150"/>
      <c r="D232" s="155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  <c r="R232" s="134"/>
    </row>
    <row r="233" spans="2:18" x14ac:dyDescent="0.2">
      <c r="B233" s="150"/>
      <c r="C233" s="150"/>
      <c r="D233" s="155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  <c r="R233" s="134"/>
    </row>
    <row r="234" spans="2:18" x14ac:dyDescent="0.2">
      <c r="B234" s="150"/>
      <c r="C234" s="150"/>
      <c r="D234" s="155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  <c r="R234" s="134"/>
    </row>
    <row r="235" spans="2:18" x14ac:dyDescent="0.2">
      <c r="B235" s="150"/>
      <c r="C235" s="150"/>
      <c r="D235" s="155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  <c r="R235" s="134"/>
    </row>
    <row r="236" spans="2:18" x14ac:dyDescent="0.2">
      <c r="B236" s="150"/>
      <c r="C236" s="150"/>
      <c r="D236" s="155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  <c r="R236" s="134"/>
    </row>
    <row r="237" spans="2:18" x14ac:dyDescent="0.2">
      <c r="B237" s="150"/>
      <c r="C237" s="150"/>
      <c r="D237" s="155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  <c r="R237" s="134"/>
    </row>
    <row r="238" spans="2:18" x14ac:dyDescent="0.2">
      <c r="B238" s="150"/>
      <c r="C238" s="150"/>
      <c r="D238" s="155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  <c r="R238" s="134"/>
    </row>
    <row r="239" spans="2:18" x14ac:dyDescent="0.2">
      <c r="B239" s="150"/>
      <c r="C239" s="150"/>
      <c r="D239" s="155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</row>
    <row r="240" spans="2:18" x14ac:dyDescent="0.2">
      <c r="B240" s="150"/>
      <c r="C240" s="150"/>
      <c r="D240" s="155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</row>
    <row r="241" spans="2:18" x14ac:dyDescent="0.2">
      <c r="B241" s="150"/>
      <c r="C241" s="150"/>
      <c r="D241" s="155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</row>
    <row r="242" spans="2:18" x14ac:dyDescent="0.2">
      <c r="B242" s="150"/>
      <c r="C242" s="150"/>
      <c r="D242" s="155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</row>
    <row r="243" spans="2:18" x14ac:dyDescent="0.2">
      <c r="B243" s="150"/>
      <c r="C243" s="150"/>
      <c r="D243" s="155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  <c r="R243" s="134"/>
    </row>
    <row r="244" spans="2:18" x14ac:dyDescent="0.2">
      <c r="B244" s="150"/>
      <c r="C244" s="150"/>
      <c r="D244" s="155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</row>
    <row r="245" spans="2:18" x14ac:dyDescent="0.2">
      <c r="B245" s="150"/>
      <c r="C245" s="150"/>
      <c r="D245" s="155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  <c r="R245" s="134"/>
    </row>
    <row r="246" spans="2:18" x14ac:dyDescent="0.2">
      <c r="B246" s="150"/>
      <c r="C246" s="150"/>
      <c r="D246" s="155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  <c r="R246" s="134"/>
    </row>
    <row r="247" spans="2:18" x14ac:dyDescent="0.2">
      <c r="B247" s="150"/>
      <c r="C247" s="150"/>
      <c r="D247" s="155"/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D9" sqref="D9"/>
    </sheetView>
  </sheetViews>
  <sheetFormatPr defaultRowHeight="12.75" x14ac:dyDescent="0.2"/>
  <cols>
    <col min="1" max="1" width="56.7109375" style="145" bestFit="1" customWidth="1"/>
    <col min="2" max="2" width="13.85546875" style="162" bestFit="1" customWidth="1"/>
    <col min="3" max="3" width="14.7109375" style="162" bestFit="1" customWidth="1"/>
    <col min="4" max="4" width="17.42578125" style="162" bestFit="1" customWidth="1"/>
    <col min="5" max="5" width="15.42578125" style="162" bestFit="1" customWidth="1"/>
    <col min="6" max="6" width="16.28515625" style="145" hidden="1" customWidth="1"/>
    <col min="7" max="7" width="3.5703125" style="145" hidden="1" customWidth="1"/>
    <col min="8" max="8" width="2.28515625" style="145" hidden="1" customWidth="1"/>
    <col min="9" max="9" width="3.5703125" style="144" customWidth="1"/>
    <col min="10" max="10" width="2.42578125" style="144" customWidth="1"/>
    <col min="11" max="16384" width="9.140625" style="145"/>
  </cols>
  <sheetData>
    <row r="3" spans="1:20" ht="18.75" x14ac:dyDescent="0.3">
      <c r="A3" s="1" t="s">
        <v>156</v>
      </c>
      <c r="B3" s="1"/>
      <c r="C3" s="1"/>
      <c r="D3" s="1"/>
      <c r="E3" s="1"/>
      <c r="F3" s="229"/>
      <c r="G3" s="229"/>
      <c r="H3" s="229"/>
    </row>
    <row r="4" spans="1:20" ht="15.75" customHeight="1" x14ac:dyDescent="0.3">
      <c r="A4" s="273" t="str">
        <f>" за станом на " &amp; STRPRESENTDATE</f>
        <v xml:space="preserve"> за станом на 30.06.2019</v>
      </c>
      <c r="B4" s="3"/>
      <c r="C4" s="3"/>
      <c r="D4" s="3"/>
      <c r="E4" s="3"/>
      <c r="F4" s="3"/>
      <c r="G4" s="3"/>
      <c r="H4" s="3"/>
      <c r="I4" s="132"/>
      <c r="J4" s="132"/>
      <c r="K4" s="134"/>
      <c r="L4" s="134"/>
      <c r="M4" s="134"/>
      <c r="N4" s="134"/>
      <c r="O4" s="134"/>
      <c r="P4" s="134"/>
      <c r="Q4" s="134"/>
      <c r="R4" s="134"/>
      <c r="S4" s="134"/>
      <c r="T4" s="134"/>
    </row>
    <row r="5" spans="1:20" ht="18.75" x14ac:dyDescent="0.3">
      <c r="A5" s="1" t="s">
        <v>22</v>
      </c>
      <c r="B5" s="1"/>
      <c r="C5" s="1"/>
      <c r="D5" s="1"/>
      <c r="E5" s="1"/>
      <c r="F5" s="229"/>
      <c r="G5" s="229"/>
      <c r="H5" s="229"/>
    </row>
    <row r="6" spans="1:20" x14ac:dyDescent="0.2">
      <c r="B6" s="150"/>
      <c r="C6" s="150"/>
      <c r="D6" s="150"/>
      <c r="E6" s="150"/>
      <c r="F6" s="134"/>
      <c r="G6" s="134"/>
      <c r="H6" s="134"/>
      <c r="I6" s="132"/>
      <c r="J6" s="132"/>
      <c r="K6" s="134"/>
      <c r="L6" s="134"/>
      <c r="M6" s="134"/>
      <c r="N6" s="134"/>
      <c r="O6" s="134"/>
      <c r="P6" s="134"/>
      <c r="Q6" s="134"/>
      <c r="R6" s="134"/>
    </row>
    <row r="7" spans="1:20" s="178" customFormat="1" x14ac:dyDescent="0.2">
      <c r="B7" s="199"/>
      <c r="C7" s="199"/>
      <c r="D7" s="199"/>
      <c r="E7" s="199"/>
      <c r="I7" s="125"/>
      <c r="J7" s="125"/>
    </row>
    <row r="8" spans="1:20" s="50" customFormat="1" ht="35.25" customHeight="1" x14ac:dyDescent="0.2">
      <c r="A8" s="192" t="s">
        <v>184</v>
      </c>
      <c r="B8" s="201" t="s">
        <v>9</v>
      </c>
      <c r="C8" s="201" t="s">
        <v>131</v>
      </c>
      <c r="D8" s="201" t="s">
        <v>124</v>
      </c>
      <c r="E8" s="201" t="str">
        <f xml:space="preserve"> "Сума боргу " &amp; VALVAL</f>
        <v>Сума боргу млрд. одиниць</v>
      </c>
      <c r="F8" s="81" t="s">
        <v>98</v>
      </c>
      <c r="G8" s="81" t="s">
        <v>60</v>
      </c>
      <c r="H8" s="81" t="s">
        <v>58</v>
      </c>
      <c r="I8" s="36"/>
      <c r="J8" s="36"/>
    </row>
    <row r="9" spans="1:20" s="166" customFormat="1" ht="15.75" x14ac:dyDescent="0.2">
      <c r="A9" s="262" t="s">
        <v>156</v>
      </c>
      <c r="B9" s="263">
        <v>5.8280000000000003</v>
      </c>
      <c r="C9" s="263">
        <v>10.61</v>
      </c>
      <c r="D9" s="263">
        <v>8.6999999999999993</v>
      </c>
      <c r="E9" s="263">
        <v>2106561207.51</v>
      </c>
      <c r="F9" s="264">
        <v>0</v>
      </c>
      <c r="G9" s="264">
        <v>0</v>
      </c>
      <c r="H9" s="264">
        <v>3</v>
      </c>
      <c r="I9" s="132" t="str">
        <f t="shared" ref="I9:I53" si="0">IF(A9="","",A9 &amp; "; " &amp;B9 &amp; "%; "&amp;C9 &amp;"р.")</f>
        <v>Державний та гарантований державою борг України; 5,828%; 10,61р.</v>
      </c>
      <c r="J9" s="67">
        <f t="shared" ref="J9:J61" si="1">E9</f>
        <v>2106561207.51</v>
      </c>
    </row>
    <row r="10" spans="1:20" ht="15.75" x14ac:dyDescent="0.25">
      <c r="A10" s="220" t="s">
        <v>24</v>
      </c>
      <c r="B10" s="232">
        <v>6.2510000000000003</v>
      </c>
      <c r="C10" s="232">
        <v>10.85</v>
      </c>
      <c r="D10" s="232">
        <v>9.32</v>
      </c>
      <c r="E10" s="232">
        <v>1831535926.79</v>
      </c>
      <c r="F10" s="220">
        <v>0</v>
      </c>
      <c r="G10" s="220">
        <v>0</v>
      </c>
      <c r="H10" s="220">
        <v>2</v>
      </c>
      <c r="I10" s="132" t="str">
        <f t="shared" si="0"/>
        <v xml:space="preserve">    Державний борг; 6,251%; 10,85р.</v>
      </c>
      <c r="J10" s="67">
        <f t="shared" si="1"/>
        <v>1831535926.79</v>
      </c>
      <c r="K10" s="134"/>
      <c r="L10" s="134"/>
      <c r="M10" s="134"/>
      <c r="N10" s="134"/>
      <c r="O10" s="134"/>
      <c r="P10" s="134"/>
      <c r="Q10" s="134"/>
      <c r="R10" s="134"/>
    </row>
    <row r="11" spans="1:20" ht="15.75" x14ac:dyDescent="0.25">
      <c r="A11" s="171" t="s">
        <v>81</v>
      </c>
      <c r="B11" s="212">
        <v>8.4749999999999996</v>
      </c>
      <c r="C11" s="212">
        <v>8.09</v>
      </c>
      <c r="D11" s="212">
        <v>9.09</v>
      </c>
      <c r="E11" s="212">
        <v>787108827.60000002</v>
      </c>
      <c r="F11" s="220">
        <v>1</v>
      </c>
      <c r="G11" s="220">
        <v>0</v>
      </c>
      <c r="H11" s="220">
        <v>0</v>
      </c>
      <c r="I11" s="132" t="str">
        <f t="shared" si="0"/>
        <v xml:space="preserve">      Державний внутрішній борг; 8,475%; 8,09р.</v>
      </c>
      <c r="J11" s="67">
        <f t="shared" si="1"/>
        <v>787108827.60000002</v>
      </c>
      <c r="K11" s="134"/>
      <c r="L11" s="134"/>
      <c r="M11" s="134"/>
      <c r="N11" s="134"/>
      <c r="O11" s="134"/>
      <c r="P11" s="134"/>
      <c r="Q11" s="134"/>
      <c r="R11" s="134"/>
    </row>
    <row r="12" spans="1:20" ht="15.75" x14ac:dyDescent="0.25">
      <c r="A12" s="220" t="s">
        <v>148</v>
      </c>
      <c r="B12" s="232">
        <v>8.4849999999999994</v>
      </c>
      <c r="C12" s="232">
        <v>8.0500000000000007</v>
      </c>
      <c r="D12" s="232">
        <v>9.09</v>
      </c>
      <c r="E12" s="232">
        <v>784893597.84000003</v>
      </c>
      <c r="F12" s="220">
        <v>0</v>
      </c>
      <c r="G12" s="220">
        <v>0</v>
      </c>
      <c r="H12" s="220">
        <v>0</v>
      </c>
      <c r="I12" s="132" t="str">
        <f t="shared" si="0"/>
        <v xml:space="preserve">         в т.ч. ОВДП; 8,485%; 8,05р.</v>
      </c>
      <c r="J12" s="67">
        <f t="shared" si="1"/>
        <v>784893597.84000003</v>
      </c>
      <c r="K12" s="134"/>
      <c r="L12" s="134"/>
      <c r="M12" s="134"/>
      <c r="N12" s="134"/>
      <c r="O12" s="134"/>
      <c r="P12" s="134"/>
      <c r="Q12" s="134"/>
      <c r="R12" s="134"/>
    </row>
    <row r="13" spans="1:20" ht="15.75" x14ac:dyDescent="0.25">
      <c r="A13" s="220" t="s">
        <v>161</v>
      </c>
      <c r="B13" s="232">
        <v>0</v>
      </c>
      <c r="C13" s="232">
        <v>0</v>
      </c>
      <c r="D13" s="232">
        <v>0</v>
      </c>
      <c r="E13" s="232">
        <v>0</v>
      </c>
      <c r="F13" s="220">
        <v>0</v>
      </c>
      <c r="G13" s="220">
        <v>1</v>
      </c>
      <c r="H13" s="220">
        <v>0</v>
      </c>
      <c r="I13" s="132" t="str">
        <f t="shared" si="0"/>
        <v xml:space="preserve">            ОВДП (1 - місячні); 0%; 0р.</v>
      </c>
      <c r="J13" s="67">
        <f t="shared" si="1"/>
        <v>0</v>
      </c>
      <c r="K13" s="134"/>
      <c r="L13" s="134"/>
      <c r="M13" s="134"/>
      <c r="N13" s="134"/>
      <c r="O13" s="134"/>
      <c r="P13" s="134"/>
      <c r="Q13" s="134"/>
      <c r="R13" s="134"/>
    </row>
    <row r="14" spans="1:20" ht="15.75" x14ac:dyDescent="0.25">
      <c r="A14" s="220" t="s">
        <v>209</v>
      </c>
      <c r="B14" s="232">
        <v>9.202</v>
      </c>
      <c r="C14" s="232">
        <v>7.8</v>
      </c>
      <c r="D14" s="232">
        <v>6.59</v>
      </c>
      <c r="E14" s="232">
        <v>66391915</v>
      </c>
      <c r="F14" s="220">
        <v>0</v>
      </c>
      <c r="G14" s="220">
        <v>1</v>
      </c>
      <c r="H14" s="220">
        <v>0</v>
      </c>
      <c r="I14" s="132" t="str">
        <f t="shared" si="0"/>
        <v xml:space="preserve">            ОВДП (10 - річні); 9,202%; 7,8р.</v>
      </c>
      <c r="J14" s="67">
        <f t="shared" si="1"/>
        <v>66391915</v>
      </c>
      <c r="K14" s="134"/>
      <c r="L14" s="134"/>
      <c r="M14" s="134"/>
      <c r="N14" s="134"/>
      <c r="O14" s="134"/>
      <c r="P14" s="134"/>
      <c r="Q14" s="134"/>
      <c r="R14" s="134"/>
    </row>
    <row r="15" spans="1:20" ht="15.75" x14ac:dyDescent="0.25">
      <c r="A15" s="220" t="s">
        <v>40</v>
      </c>
      <c r="B15" s="232">
        <v>11.114000000000001</v>
      </c>
      <c r="C15" s="232">
        <v>10.65</v>
      </c>
      <c r="D15" s="232">
        <v>7.18</v>
      </c>
      <c r="E15" s="232">
        <v>19033000</v>
      </c>
      <c r="F15" s="220">
        <v>0</v>
      </c>
      <c r="G15" s="220">
        <v>1</v>
      </c>
      <c r="H15" s="220">
        <v>0</v>
      </c>
      <c r="I15" s="132" t="str">
        <f t="shared" si="0"/>
        <v xml:space="preserve">            ОВДП (11 - річні); 11,114%; 10,65р.</v>
      </c>
      <c r="J15" s="67">
        <f t="shared" si="1"/>
        <v>19033000</v>
      </c>
      <c r="K15" s="134"/>
      <c r="L15" s="134"/>
      <c r="M15" s="134"/>
      <c r="N15" s="134"/>
      <c r="O15" s="134"/>
      <c r="P15" s="134"/>
      <c r="Q15" s="134"/>
      <c r="R15" s="134"/>
    </row>
    <row r="16" spans="1:20" ht="15.75" x14ac:dyDescent="0.25">
      <c r="A16" s="220" t="s">
        <v>175</v>
      </c>
      <c r="B16" s="232">
        <v>3.6999999999999998E-2</v>
      </c>
      <c r="C16" s="232">
        <v>0.63</v>
      </c>
      <c r="D16" s="232">
        <v>0.3</v>
      </c>
      <c r="E16" s="232">
        <v>40923944.259999998</v>
      </c>
      <c r="F16" s="220">
        <v>0</v>
      </c>
      <c r="G16" s="220">
        <v>1</v>
      </c>
      <c r="H16" s="220">
        <v>0</v>
      </c>
      <c r="I16" s="132" t="str">
        <f t="shared" si="0"/>
        <v xml:space="preserve">            ОВДП (12 - місячні); 0,037%; 0,63р.</v>
      </c>
      <c r="J16" s="67">
        <f t="shared" si="1"/>
        <v>40923944.259999998</v>
      </c>
      <c r="K16" s="134"/>
      <c r="L16" s="134"/>
      <c r="M16" s="134"/>
      <c r="N16" s="134"/>
      <c r="O16" s="134"/>
      <c r="P16" s="134"/>
      <c r="Q16" s="134"/>
      <c r="R16" s="134"/>
    </row>
    <row r="17" spans="1:18" ht="15.75" x14ac:dyDescent="0.25">
      <c r="A17" s="220" t="s">
        <v>90</v>
      </c>
      <c r="B17" s="232">
        <v>8.5139999999999993</v>
      </c>
      <c r="C17" s="232">
        <v>12.07</v>
      </c>
      <c r="D17" s="232">
        <v>9.19</v>
      </c>
      <c r="E17" s="232">
        <v>36500000</v>
      </c>
      <c r="F17" s="220">
        <v>0</v>
      </c>
      <c r="G17" s="220">
        <v>1</v>
      </c>
      <c r="H17" s="220">
        <v>0</v>
      </c>
      <c r="I17" s="132" t="str">
        <f t="shared" si="0"/>
        <v xml:space="preserve">            ОВДП (12 - річні); 8,514%; 12,07р.</v>
      </c>
      <c r="J17" s="67">
        <f t="shared" si="1"/>
        <v>36500000</v>
      </c>
      <c r="K17" s="134"/>
      <c r="L17" s="134"/>
      <c r="M17" s="134"/>
      <c r="N17" s="134"/>
      <c r="O17" s="134"/>
      <c r="P17" s="134"/>
      <c r="Q17" s="134"/>
      <c r="R17" s="134"/>
    </row>
    <row r="18" spans="1:18" ht="15.75" x14ac:dyDescent="0.25">
      <c r="A18" s="220" t="s">
        <v>145</v>
      </c>
      <c r="B18" s="232">
        <v>7.5970000000000004</v>
      </c>
      <c r="C18" s="232">
        <v>9.6999999999999993</v>
      </c>
      <c r="D18" s="232">
        <v>10.8</v>
      </c>
      <c r="E18" s="232">
        <v>28700001</v>
      </c>
      <c r="F18" s="220">
        <v>0</v>
      </c>
      <c r="G18" s="220">
        <v>1</v>
      </c>
      <c r="H18" s="220">
        <v>0</v>
      </c>
      <c r="I18" s="132" t="str">
        <f t="shared" si="0"/>
        <v xml:space="preserve">            ОВДП (13 - річні); 7,597%; 9,7р.</v>
      </c>
      <c r="J18" s="67">
        <f t="shared" si="1"/>
        <v>28700001</v>
      </c>
      <c r="K18" s="134"/>
      <c r="L18" s="134"/>
      <c r="M18" s="134"/>
      <c r="N18" s="134"/>
      <c r="O18" s="134"/>
      <c r="P18" s="134"/>
      <c r="Q18" s="134"/>
      <c r="R18" s="134"/>
    </row>
    <row r="19" spans="1:18" ht="15.75" x14ac:dyDescent="0.25">
      <c r="A19" s="220" t="s">
        <v>205</v>
      </c>
      <c r="B19" s="232">
        <v>7.4379999999999997</v>
      </c>
      <c r="C19" s="232">
        <v>11.6</v>
      </c>
      <c r="D19" s="232">
        <v>11.67</v>
      </c>
      <c r="E19" s="232">
        <v>46900000</v>
      </c>
      <c r="F19" s="220">
        <v>0</v>
      </c>
      <c r="G19" s="220">
        <v>1</v>
      </c>
      <c r="H19" s="220">
        <v>0</v>
      </c>
      <c r="I19" s="132" t="str">
        <f t="shared" si="0"/>
        <v xml:space="preserve">            ОВДП (14 - річні); 7,438%; 11,6р.</v>
      </c>
      <c r="J19" s="67">
        <f t="shared" si="1"/>
        <v>46900000</v>
      </c>
      <c r="K19" s="134"/>
      <c r="L19" s="134"/>
      <c r="M19" s="134"/>
      <c r="N19" s="134"/>
      <c r="O19" s="134"/>
      <c r="P19" s="134"/>
      <c r="Q19" s="134"/>
      <c r="R19" s="134"/>
    </row>
    <row r="20" spans="1:18" ht="15.75" x14ac:dyDescent="0.25">
      <c r="A20" s="220" t="s">
        <v>36</v>
      </c>
      <c r="B20" s="232">
        <v>8.4410000000000007</v>
      </c>
      <c r="C20" s="232">
        <v>14.28</v>
      </c>
      <c r="D20" s="232">
        <v>11.81</v>
      </c>
      <c r="E20" s="232">
        <v>93438657</v>
      </c>
      <c r="F20" s="220">
        <v>0</v>
      </c>
      <c r="G20" s="220">
        <v>1</v>
      </c>
      <c r="H20" s="220">
        <v>0</v>
      </c>
      <c r="I20" s="132" t="str">
        <f t="shared" si="0"/>
        <v xml:space="preserve">            ОВДП (15 - річні); 8,441%; 14,28р.</v>
      </c>
      <c r="J20" s="67">
        <f t="shared" si="1"/>
        <v>93438657</v>
      </c>
      <c r="K20" s="134"/>
      <c r="L20" s="134"/>
      <c r="M20" s="134"/>
      <c r="N20" s="134"/>
      <c r="O20" s="134"/>
      <c r="P20" s="134"/>
      <c r="Q20" s="134"/>
      <c r="R20" s="134"/>
    </row>
    <row r="21" spans="1:18" ht="15.75" x14ac:dyDescent="0.25">
      <c r="A21" s="220" t="s">
        <v>86</v>
      </c>
      <c r="B21" s="232">
        <v>8.5749999999999993</v>
      </c>
      <c r="C21" s="232">
        <v>15.85</v>
      </c>
      <c r="D21" s="232">
        <v>14.2</v>
      </c>
      <c r="E21" s="232">
        <v>12097744</v>
      </c>
      <c r="F21" s="220">
        <v>0</v>
      </c>
      <c r="G21" s="220">
        <v>1</v>
      </c>
      <c r="H21" s="220">
        <v>0</v>
      </c>
      <c r="I21" s="132" t="str">
        <f t="shared" si="0"/>
        <v xml:space="preserve">            ОВДП (16 - річні); 8,575%; 15,85р.</v>
      </c>
      <c r="J21" s="67">
        <f t="shared" si="1"/>
        <v>12097744</v>
      </c>
      <c r="K21" s="134"/>
      <c r="L21" s="134"/>
      <c r="M21" s="134"/>
      <c r="N21" s="134"/>
      <c r="O21" s="134"/>
      <c r="P21" s="134"/>
      <c r="Q21" s="134"/>
      <c r="R21" s="134"/>
    </row>
    <row r="22" spans="1:18" ht="15.75" x14ac:dyDescent="0.25">
      <c r="A22" s="171" t="s">
        <v>135</v>
      </c>
      <c r="B22" s="212">
        <v>8.3650000000000002</v>
      </c>
      <c r="C22" s="212">
        <v>16.850000000000001</v>
      </c>
      <c r="D22" s="212">
        <v>15.2</v>
      </c>
      <c r="E22" s="212">
        <v>12097744</v>
      </c>
      <c r="F22" s="220">
        <v>0</v>
      </c>
      <c r="G22" s="220">
        <v>1</v>
      </c>
      <c r="H22" s="220">
        <v>0</v>
      </c>
      <c r="I22" s="132" t="str">
        <f t="shared" si="0"/>
        <v xml:space="preserve">            ОВДП (17 - річні); 8,365%; 16,85р.</v>
      </c>
      <c r="J22" s="67">
        <f t="shared" si="1"/>
        <v>12097744</v>
      </c>
      <c r="K22" s="134"/>
      <c r="L22" s="134"/>
      <c r="M22" s="134"/>
      <c r="N22" s="134"/>
      <c r="O22" s="134"/>
      <c r="P22" s="134"/>
      <c r="Q22" s="134"/>
      <c r="R22" s="134"/>
    </row>
    <row r="23" spans="1:18" ht="15.75" x14ac:dyDescent="0.25">
      <c r="A23" s="220" t="s">
        <v>21</v>
      </c>
      <c r="B23" s="232">
        <v>4.9740000000000002</v>
      </c>
      <c r="C23" s="232">
        <v>1.29</v>
      </c>
      <c r="D23" s="232">
        <v>0.67</v>
      </c>
      <c r="E23" s="232">
        <v>30964797.579999998</v>
      </c>
      <c r="F23" s="220">
        <v>0</v>
      </c>
      <c r="G23" s="220">
        <v>1</v>
      </c>
      <c r="H23" s="220">
        <v>0</v>
      </c>
      <c r="I23" s="132" t="str">
        <f t="shared" si="0"/>
        <v xml:space="preserve">            ОВДП (18 - місячні); 4,974%; 1,29р.</v>
      </c>
      <c r="J23" s="67">
        <f t="shared" si="1"/>
        <v>30964797.579999998</v>
      </c>
      <c r="K23" s="134"/>
      <c r="L23" s="134"/>
      <c r="M23" s="134"/>
      <c r="N23" s="134"/>
      <c r="O23" s="134"/>
      <c r="P23" s="134"/>
      <c r="Q23" s="134"/>
      <c r="R23" s="134"/>
    </row>
    <row r="24" spans="1:18" ht="15.75" x14ac:dyDescent="0.25">
      <c r="A24" s="220" t="s">
        <v>197</v>
      </c>
      <c r="B24" s="232">
        <v>8.17</v>
      </c>
      <c r="C24" s="232">
        <v>17.850000000000001</v>
      </c>
      <c r="D24" s="232">
        <v>16.2</v>
      </c>
      <c r="E24" s="232">
        <v>12097744</v>
      </c>
      <c r="F24" s="220">
        <v>0</v>
      </c>
      <c r="G24" s="220">
        <v>1</v>
      </c>
      <c r="H24" s="220">
        <v>0</v>
      </c>
      <c r="I24" s="132" t="str">
        <f t="shared" si="0"/>
        <v xml:space="preserve">            ОВДП (18 - річні); 8,17%; 17,85р.</v>
      </c>
      <c r="J24" s="67">
        <f t="shared" si="1"/>
        <v>12097744</v>
      </c>
      <c r="K24" s="134"/>
      <c r="L24" s="134"/>
      <c r="M24" s="134"/>
      <c r="N24" s="134"/>
      <c r="O24" s="134"/>
      <c r="P24" s="134"/>
      <c r="Q24" s="134"/>
      <c r="R24" s="134"/>
    </row>
    <row r="25" spans="1:18" ht="15.75" x14ac:dyDescent="0.25">
      <c r="A25" s="171" t="s">
        <v>188</v>
      </c>
      <c r="B25" s="212">
        <v>10.8</v>
      </c>
      <c r="C25" s="212">
        <v>18.850000000000001</v>
      </c>
      <c r="D25" s="212">
        <v>17.2</v>
      </c>
      <c r="E25" s="212">
        <v>12097744</v>
      </c>
      <c r="F25" s="220">
        <v>0</v>
      </c>
      <c r="G25" s="220">
        <v>1</v>
      </c>
      <c r="H25" s="220">
        <v>0</v>
      </c>
      <c r="I25" s="132" t="str">
        <f t="shared" si="0"/>
        <v xml:space="preserve">            ОВДП (19 - річні); 10,8%; 18,85р.</v>
      </c>
      <c r="J25" s="67">
        <f t="shared" si="1"/>
        <v>12097744</v>
      </c>
      <c r="K25" s="134"/>
      <c r="L25" s="134"/>
      <c r="M25" s="134"/>
      <c r="N25" s="134"/>
      <c r="O25" s="134"/>
      <c r="P25" s="134"/>
      <c r="Q25" s="134"/>
      <c r="R25" s="134"/>
    </row>
    <row r="26" spans="1:18" ht="15.75" x14ac:dyDescent="0.25">
      <c r="A26" s="171" t="s">
        <v>201</v>
      </c>
      <c r="B26" s="212">
        <v>11.196</v>
      </c>
      <c r="C26" s="212">
        <v>1.73</v>
      </c>
      <c r="D26" s="212">
        <v>1.06</v>
      </c>
      <c r="E26" s="212">
        <v>30122093.82</v>
      </c>
      <c r="F26" s="220">
        <v>0</v>
      </c>
      <c r="G26" s="220">
        <v>1</v>
      </c>
      <c r="H26" s="220">
        <v>0</v>
      </c>
      <c r="I26" s="132" t="str">
        <f t="shared" si="0"/>
        <v xml:space="preserve">            ОВДП (2 - річні); 11,196%; 1,73р.</v>
      </c>
      <c r="J26" s="67">
        <f t="shared" si="1"/>
        <v>30122093.82</v>
      </c>
      <c r="K26" s="134"/>
      <c r="L26" s="134"/>
      <c r="M26" s="134"/>
      <c r="N26" s="134"/>
      <c r="O26" s="134"/>
      <c r="P26" s="134"/>
      <c r="Q26" s="134"/>
      <c r="R26" s="134"/>
    </row>
    <row r="27" spans="1:18" ht="15.75" x14ac:dyDescent="0.25">
      <c r="A27" s="220" t="s">
        <v>146</v>
      </c>
      <c r="B27" s="232">
        <v>10.8</v>
      </c>
      <c r="C27" s="232">
        <v>19.850000000000001</v>
      </c>
      <c r="D27" s="232">
        <v>18.2</v>
      </c>
      <c r="E27" s="232">
        <v>12097744</v>
      </c>
      <c r="F27" s="220">
        <v>0</v>
      </c>
      <c r="G27" s="220">
        <v>1</v>
      </c>
      <c r="H27" s="220">
        <v>0</v>
      </c>
      <c r="I27" s="132" t="str">
        <f t="shared" si="0"/>
        <v xml:space="preserve">            ОВДП (20 - річні); 10,8%; 19,85р.</v>
      </c>
      <c r="J27" s="67">
        <f t="shared" si="1"/>
        <v>12097744</v>
      </c>
      <c r="K27" s="134"/>
      <c r="L27" s="134"/>
      <c r="M27" s="134"/>
      <c r="N27" s="134"/>
      <c r="O27" s="134"/>
      <c r="P27" s="134"/>
      <c r="Q27" s="134"/>
      <c r="R27" s="134"/>
    </row>
    <row r="28" spans="1:18" ht="15.75" x14ac:dyDescent="0.25">
      <c r="A28" s="220" t="s">
        <v>110</v>
      </c>
      <c r="B28" s="232">
        <v>10.8</v>
      </c>
      <c r="C28" s="232">
        <v>20.85</v>
      </c>
      <c r="D28" s="232">
        <v>19.2</v>
      </c>
      <c r="E28" s="232">
        <v>12097744</v>
      </c>
      <c r="F28" s="220">
        <v>0</v>
      </c>
      <c r="G28" s="220">
        <v>1</v>
      </c>
      <c r="H28" s="220">
        <v>0</v>
      </c>
      <c r="I28" s="132" t="str">
        <f t="shared" si="0"/>
        <v xml:space="preserve">            ОВДП (21-річні); 10,8%; 20,85р.</v>
      </c>
      <c r="J28" s="67">
        <f t="shared" si="1"/>
        <v>12097744</v>
      </c>
      <c r="K28" s="134"/>
      <c r="L28" s="134"/>
      <c r="M28" s="134"/>
      <c r="N28" s="134"/>
      <c r="O28" s="134"/>
      <c r="P28" s="134"/>
      <c r="Q28" s="134"/>
      <c r="R28" s="134"/>
    </row>
    <row r="29" spans="1:18" ht="15.75" x14ac:dyDescent="0.25">
      <c r="A29" s="220" t="s">
        <v>169</v>
      </c>
      <c r="B29" s="232">
        <v>10.8</v>
      </c>
      <c r="C29" s="232">
        <v>21.85</v>
      </c>
      <c r="D29" s="232">
        <v>20.2</v>
      </c>
      <c r="E29" s="232">
        <v>12097744</v>
      </c>
      <c r="F29" s="220">
        <v>0</v>
      </c>
      <c r="G29" s="220">
        <v>1</v>
      </c>
      <c r="H29" s="220">
        <v>0</v>
      </c>
      <c r="I29" s="132" t="str">
        <f t="shared" si="0"/>
        <v xml:space="preserve">            ОВДП (22-річні); 10,8%; 21,85р.</v>
      </c>
      <c r="J29" s="67">
        <f t="shared" si="1"/>
        <v>12097744</v>
      </c>
      <c r="K29" s="134"/>
      <c r="L29" s="134"/>
      <c r="M29" s="134"/>
      <c r="N29" s="134"/>
      <c r="O29" s="134"/>
      <c r="P29" s="134"/>
      <c r="Q29" s="134"/>
      <c r="R29" s="134"/>
    </row>
    <row r="30" spans="1:18" ht="15.75" x14ac:dyDescent="0.25">
      <c r="A30" s="220" t="s">
        <v>162</v>
      </c>
      <c r="B30" s="232">
        <v>10.8</v>
      </c>
      <c r="C30" s="232">
        <v>22.85</v>
      </c>
      <c r="D30" s="232">
        <v>21.2</v>
      </c>
      <c r="E30" s="232">
        <v>12097744</v>
      </c>
      <c r="F30" s="220">
        <v>0</v>
      </c>
      <c r="G30" s="220">
        <v>1</v>
      </c>
      <c r="H30" s="220">
        <v>0</v>
      </c>
      <c r="I30" s="132" t="str">
        <f t="shared" si="0"/>
        <v xml:space="preserve">            ОВДП (23-річні); 10,8%; 22,85р.</v>
      </c>
      <c r="J30" s="67">
        <f t="shared" si="1"/>
        <v>12097744</v>
      </c>
      <c r="K30" s="134"/>
      <c r="L30" s="134"/>
      <c r="M30" s="134"/>
      <c r="N30" s="134"/>
      <c r="O30" s="134"/>
      <c r="P30" s="134"/>
      <c r="Q30" s="134"/>
      <c r="R30" s="134"/>
    </row>
    <row r="31" spans="1:18" ht="15.75" x14ac:dyDescent="0.25">
      <c r="A31" s="220" t="s">
        <v>214</v>
      </c>
      <c r="B31" s="232">
        <v>10.8</v>
      </c>
      <c r="C31" s="232">
        <v>23.85</v>
      </c>
      <c r="D31" s="232">
        <v>22.2</v>
      </c>
      <c r="E31" s="232">
        <v>12097744</v>
      </c>
      <c r="F31" s="220">
        <v>0</v>
      </c>
      <c r="G31" s="220">
        <v>1</v>
      </c>
      <c r="H31" s="220">
        <v>0</v>
      </c>
      <c r="I31" s="132" t="str">
        <f t="shared" si="0"/>
        <v xml:space="preserve">            ОВДП (24-річні); 10,8%; 23,85р.</v>
      </c>
      <c r="J31" s="67">
        <f t="shared" si="1"/>
        <v>12097744</v>
      </c>
      <c r="K31" s="134"/>
      <c r="L31" s="134"/>
      <c r="M31" s="134"/>
      <c r="N31" s="134"/>
      <c r="O31" s="134"/>
      <c r="P31" s="134"/>
      <c r="Q31" s="134"/>
      <c r="R31" s="134"/>
    </row>
    <row r="32" spans="1:18" ht="15.75" x14ac:dyDescent="0.25">
      <c r="A32" s="220" t="s">
        <v>43</v>
      </c>
      <c r="B32" s="232">
        <v>10.8</v>
      </c>
      <c r="C32" s="232">
        <v>24.85</v>
      </c>
      <c r="D32" s="232">
        <v>23.2</v>
      </c>
      <c r="E32" s="232">
        <v>12097744</v>
      </c>
      <c r="F32" s="220">
        <v>0</v>
      </c>
      <c r="G32" s="220">
        <v>1</v>
      </c>
      <c r="H32" s="220">
        <v>0</v>
      </c>
      <c r="I32" s="132" t="str">
        <f t="shared" si="0"/>
        <v xml:space="preserve">            ОВДП (25-річні); 10,8%; 24,85р.</v>
      </c>
      <c r="J32" s="67">
        <f t="shared" si="1"/>
        <v>12097744</v>
      </c>
      <c r="K32" s="134"/>
      <c r="L32" s="134"/>
      <c r="M32" s="134"/>
      <c r="N32" s="134"/>
      <c r="O32" s="134"/>
      <c r="P32" s="134"/>
      <c r="Q32" s="134"/>
      <c r="R32" s="134"/>
    </row>
    <row r="33" spans="1:18" ht="15.75" x14ac:dyDescent="0.25">
      <c r="A33" s="220" t="s">
        <v>91</v>
      </c>
      <c r="B33" s="232">
        <v>10.8</v>
      </c>
      <c r="C33" s="232">
        <v>25.85</v>
      </c>
      <c r="D33" s="232">
        <v>24.2</v>
      </c>
      <c r="E33" s="232">
        <v>12097744</v>
      </c>
      <c r="F33" s="220">
        <v>0</v>
      </c>
      <c r="G33" s="220">
        <v>1</v>
      </c>
      <c r="H33" s="220">
        <v>0</v>
      </c>
      <c r="I33" s="132" t="str">
        <f t="shared" si="0"/>
        <v xml:space="preserve">            ОВДП (26-річні); 10,8%; 25,85р.</v>
      </c>
      <c r="J33" s="67">
        <f t="shared" si="1"/>
        <v>12097744</v>
      </c>
      <c r="K33" s="134"/>
      <c r="L33" s="134"/>
      <c r="M33" s="134"/>
      <c r="N33" s="134"/>
      <c r="O33" s="134"/>
      <c r="P33" s="134"/>
      <c r="Q33" s="134"/>
      <c r="R33" s="134"/>
    </row>
    <row r="34" spans="1:18" ht="15.75" x14ac:dyDescent="0.25">
      <c r="A34" s="220" t="s">
        <v>141</v>
      </c>
      <c r="B34" s="232">
        <v>10.8</v>
      </c>
      <c r="C34" s="232">
        <v>26.85</v>
      </c>
      <c r="D34" s="232">
        <v>25.2</v>
      </c>
      <c r="E34" s="232">
        <v>12097744</v>
      </c>
      <c r="F34" s="220">
        <v>0</v>
      </c>
      <c r="G34" s="220">
        <v>1</v>
      </c>
      <c r="H34" s="220">
        <v>0</v>
      </c>
      <c r="I34" s="132" t="str">
        <f t="shared" si="0"/>
        <v xml:space="preserve">            ОВДП (27-річні); 10,8%; 26,85р.</v>
      </c>
      <c r="J34" s="67">
        <f t="shared" si="1"/>
        <v>12097744</v>
      </c>
      <c r="K34" s="134"/>
      <c r="L34" s="134"/>
      <c r="M34" s="134"/>
      <c r="N34" s="134"/>
      <c r="O34" s="134"/>
      <c r="P34" s="134"/>
      <c r="Q34" s="134"/>
      <c r="R34" s="134"/>
    </row>
    <row r="35" spans="1:18" ht="15.75" x14ac:dyDescent="0.25">
      <c r="A35" s="220" t="s">
        <v>198</v>
      </c>
      <c r="B35" s="232">
        <v>10.8</v>
      </c>
      <c r="C35" s="232">
        <v>27.85</v>
      </c>
      <c r="D35" s="232">
        <v>26.2</v>
      </c>
      <c r="E35" s="232">
        <v>12097744</v>
      </c>
      <c r="F35" s="220">
        <v>0</v>
      </c>
      <c r="G35" s="220">
        <v>1</v>
      </c>
      <c r="H35" s="220">
        <v>0</v>
      </c>
      <c r="I35" s="132" t="str">
        <f t="shared" si="0"/>
        <v xml:space="preserve">            ОВДП (28-річні); 10,8%; 27,85р.</v>
      </c>
      <c r="J35" s="67">
        <f t="shared" si="1"/>
        <v>12097744</v>
      </c>
      <c r="K35" s="134"/>
      <c r="L35" s="134"/>
      <c r="M35" s="134"/>
      <c r="N35" s="134"/>
      <c r="O35" s="134"/>
      <c r="P35" s="134"/>
      <c r="Q35" s="134"/>
      <c r="R35" s="134"/>
    </row>
    <row r="36" spans="1:18" ht="15.75" x14ac:dyDescent="0.25">
      <c r="A36" s="220" t="s">
        <v>187</v>
      </c>
      <c r="B36" s="232">
        <v>10.8</v>
      </c>
      <c r="C36" s="232">
        <v>28.85</v>
      </c>
      <c r="D36" s="232">
        <v>27.2</v>
      </c>
      <c r="E36" s="232">
        <v>12097744</v>
      </c>
      <c r="F36" s="220">
        <v>0</v>
      </c>
      <c r="G36" s="220">
        <v>1</v>
      </c>
      <c r="H36" s="220">
        <v>0</v>
      </c>
      <c r="I36" s="132" t="str">
        <f t="shared" si="0"/>
        <v xml:space="preserve">            ОВДП (29-річні); 10,8%; 28,85р.</v>
      </c>
      <c r="J36" s="67">
        <f t="shared" si="1"/>
        <v>12097744</v>
      </c>
      <c r="K36" s="134"/>
      <c r="L36" s="134"/>
      <c r="M36" s="134"/>
      <c r="N36" s="134"/>
      <c r="O36" s="134"/>
      <c r="P36" s="134"/>
      <c r="Q36" s="134"/>
      <c r="R36" s="134"/>
    </row>
    <row r="37" spans="1:18" ht="15.75" x14ac:dyDescent="0.25">
      <c r="A37" s="220" t="s">
        <v>7</v>
      </c>
      <c r="B37" s="232">
        <v>0</v>
      </c>
      <c r="C37" s="232">
        <v>0.25</v>
      </c>
      <c r="D37" s="232">
        <v>0.1</v>
      </c>
      <c r="E37" s="232">
        <v>11353145</v>
      </c>
      <c r="F37" s="220">
        <v>0</v>
      </c>
      <c r="G37" s="220">
        <v>1</v>
      </c>
      <c r="H37" s="220">
        <v>0</v>
      </c>
      <c r="I37" s="132" t="str">
        <f t="shared" si="0"/>
        <v xml:space="preserve">            ОВДП (3 - місячні); 0%; 0,25р.</v>
      </c>
      <c r="J37" s="67">
        <f t="shared" si="1"/>
        <v>11353145</v>
      </c>
      <c r="K37" s="134"/>
      <c r="L37" s="134"/>
      <c r="M37" s="134"/>
      <c r="N37" s="134"/>
      <c r="O37" s="134"/>
      <c r="P37" s="134"/>
      <c r="Q37" s="134"/>
      <c r="R37" s="134"/>
    </row>
    <row r="38" spans="1:18" ht="15.75" x14ac:dyDescent="0.25">
      <c r="A38" s="220" t="s">
        <v>32</v>
      </c>
      <c r="B38" s="232">
        <v>9.3320000000000007</v>
      </c>
      <c r="C38" s="232">
        <v>2.14</v>
      </c>
      <c r="D38" s="232">
        <v>0.7</v>
      </c>
      <c r="E38" s="232">
        <v>69627991.659999996</v>
      </c>
      <c r="F38" s="220">
        <v>0</v>
      </c>
      <c r="G38" s="220">
        <v>1</v>
      </c>
      <c r="H38" s="220">
        <v>0</v>
      </c>
      <c r="I38" s="132" t="str">
        <f t="shared" si="0"/>
        <v xml:space="preserve">            ОВДП (3 - річні); 9,332%; 2,14р.</v>
      </c>
      <c r="J38" s="67">
        <f t="shared" si="1"/>
        <v>69627991.659999996</v>
      </c>
      <c r="K38" s="134"/>
      <c r="L38" s="134"/>
      <c r="M38" s="134"/>
      <c r="N38" s="134"/>
      <c r="O38" s="134"/>
      <c r="P38" s="134"/>
      <c r="Q38" s="134"/>
      <c r="R38" s="134"/>
    </row>
    <row r="39" spans="1:18" ht="15.75" x14ac:dyDescent="0.25">
      <c r="A39" s="220" t="s">
        <v>200</v>
      </c>
      <c r="B39" s="232">
        <v>10.8</v>
      </c>
      <c r="C39" s="232">
        <v>29.85</v>
      </c>
      <c r="D39" s="232">
        <v>28.2</v>
      </c>
      <c r="E39" s="232">
        <v>12097751</v>
      </c>
      <c r="F39" s="220">
        <v>0</v>
      </c>
      <c r="G39" s="220">
        <v>1</v>
      </c>
      <c r="H39" s="220">
        <v>0</v>
      </c>
      <c r="I39" s="132" t="str">
        <f t="shared" si="0"/>
        <v xml:space="preserve">            ОВДП (30-річні); 10,8%; 29,85р.</v>
      </c>
      <c r="J39" s="67">
        <f t="shared" si="1"/>
        <v>12097751</v>
      </c>
      <c r="K39" s="134"/>
      <c r="L39" s="134"/>
      <c r="M39" s="134"/>
      <c r="N39" s="134"/>
      <c r="O39" s="134"/>
      <c r="P39" s="134"/>
      <c r="Q39" s="134"/>
      <c r="R39" s="134"/>
    </row>
    <row r="40" spans="1:18" ht="15.75" x14ac:dyDescent="0.25">
      <c r="A40" s="220" t="s">
        <v>84</v>
      </c>
      <c r="B40" s="232">
        <v>16</v>
      </c>
      <c r="C40" s="232">
        <v>2.59</v>
      </c>
      <c r="D40" s="232">
        <v>2.2000000000000002</v>
      </c>
      <c r="E40" s="232">
        <v>30000</v>
      </c>
      <c r="F40" s="220">
        <v>0</v>
      </c>
      <c r="G40" s="220">
        <v>1</v>
      </c>
      <c r="H40" s="220">
        <v>0</v>
      </c>
      <c r="I40" s="132" t="str">
        <f t="shared" si="0"/>
        <v xml:space="preserve">            ОВДП (4 - річні); 16%; 2,59р.</v>
      </c>
      <c r="J40" s="67">
        <f t="shared" si="1"/>
        <v>30000</v>
      </c>
      <c r="K40" s="134"/>
      <c r="L40" s="134"/>
      <c r="M40" s="134"/>
      <c r="N40" s="134"/>
      <c r="O40" s="134"/>
      <c r="P40" s="134"/>
      <c r="Q40" s="134"/>
      <c r="R40" s="134"/>
    </row>
    <row r="41" spans="1:18" ht="15.75" x14ac:dyDescent="0.25">
      <c r="A41" s="220" t="s">
        <v>133</v>
      </c>
      <c r="B41" s="232">
        <v>13.791</v>
      </c>
      <c r="C41" s="232">
        <v>3.37</v>
      </c>
      <c r="D41" s="232">
        <v>1.99</v>
      </c>
      <c r="E41" s="232">
        <v>29164441.100000001</v>
      </c>
      <c r="F41" s="220">
        <v>0</v>
      </c>
      <c r="G41" s="220">
        <v>1</v>
      </c>
      <c r="H41" s="220">
        <v>0</v>
      </c>
      <c r="I41" s="132" t="str">
        <f t="shared" si="0"/>
        <v xml:space="preserve">            ОВДП (5 - річні); 13,791%; 3,37р.</v>
      </c>
      <c r="J41" s="67">
        <f t="shared" si="1"/>
        <v>29164441.100000001</v>
      </c>
      <c r="K41" s="134"/>
      <c r="L41" s="134"/>
      <c r="M41" s="134"/>
      <c r="N41" s="134"/>
      <c r="O41" s="134"/>
      <c r="P41" s="134"/>
      <c r="Q41" s="134"/>
      <c r="R41" s="134"/>
    </row>
    <row r="42" spans="1:18" ht="15.75" x14ac:dyDescent="0.25">
      <c r="A42" s="220" t="s">
        <v>42</v>
      </c>
      <c r="B42" s="232">
        <v>0</v>
      </c>
      <c r="C42" s="232">
        <v>0.35</v>
      </c>
      <c r="D42" s="232">
        <v>0.26</v>
      </c>
      <c r="E42" s="232">
        <v>23040197.289999999</v>
      </c>
      <c r="F42" s="220">
        <v>0</v>
      </c>
      <c r="G42" s="220">
        <v>1</v>
      </c>
      <c r="H42" s="220">
        <v>0</v>
      </c>
      <c r="I42" s="132" t="str">
        <f t="shared" si="0"/>
        <v xml:space="preserve">            ОВДП (6 - місячні); 0%; 0,35р.</v>
      </c>
      <c r="J42" s="67">
        <f t="shared" si="1"/>
        <v>23040197.289999999</v>
      </c>
      <c r="K42" s="134"/>
      <c r="L42" s="134"/>
      <c r="M42" s="134"/>
      <c r="N42" s="134"/>
      <c r="O42" s="134"/>
      <c r="P42" s="134"/>
      <c r="Q42" s="134"/>
      <c r="R42" s="134"/>
    </row>
    <row r="43" spans="1:18" ht="15.75" x14ac:dyDescent="0.25">
      <c r="A43" s="220" t="s">
        <v>125</v>
      </c>
      <c r="B43" s="232">
        <v>14.3</v>
      </c>
      <c r="C43" s="232">
        <v>4.6100000000000003</v>
      </c>
      <c r="D43" s="232">
        <v>1.84</v>
      </c>
      <c r="E43" s="232">
        <v>5800100</v>
      </c>
      <c r="F43" s="220">
        <v>0</v>
      </c>
      <c r="G43" s="220">
        <v>1</v>
      </c>
      <c r="H43" s="220">
        <v>0</v>
      </c>
      <c r="I43" s="132" t="str">
        <f t="shared" si="0"/>
        <v xml:space="preserve">            ОВДП (6 - річні); 14,3%; 4,61р.</v>
      </c>
      <c r="J43" s="67">
        <f t="shared" si="1"/>
        <v>5800100</v>
      </c>
      <c r="K43" s="134"/>
      <c r="L43" s="134"/>
      <c r="M43" s="134"/>
      <c r="N43" s="134"/>
      <c r="O43" s="134"/>
      <c r="P43" s="134"/>
      <c r="Q43" s="134"/>
      <c r="R43" s="134"/>
    </row>
    <row r="44" spans="1:18" ht="15.75" x14ac:dyDescent="0.25">
      <c r="A44" s="220" t="s">
        <v>186</v>
      </c>
      <c r="B44" s="232">
        <v>11.702</v>
      </c>
      <c r="C44" s="232">
        <v>6.75</v>
      </c>
      <c r="D44" s="232">
        <v>3.39</v>
      </c>
      <c r="E44" s="232">
        <v>14188199</v>
      </c>
      <c r="F44" s="220">
        <v>0</v>
      </c>
      <c r="G44" s="220">
        <v>1</v>
      </c>
      <c r="H44" s="220">
        <v>0</v>
      </c>
      <c r="I44" s="132" t="str">
        <f t="shared" si="0"/>
        <v xml:space="preserve">            ОВДП (7 - річні); 11,702%; 6,75р.</v>
      </c>
      <c r="J44" s="67">
        <f t="shared" si="1"/>
        <v>14188199</v>
      </c>
      <c r="K44" s="134"/>
      <c r="L44" s="134"/>
      <c r="M44" s="134"/>
      <c r="N44" s="134"/>
      <c r="O44" s="134"/>
      <c r="P44" s="134"/>
      <c r="Q44" s="134"/>
      <c r="R44" s="134"/>
    </row>
    <row r="45" spans="1:18" ht="15.75" x14ac:dyDescent="0.25">
      <c r="A45" s="220" t="s">
        <v>19</v>
      </c>
      <c r="B45" s="232">
        <v>13.356</v>
      </c>
      <c r="C45" s="232">
        <v>7.45</v>
      </c>
      <c r="D45" s="232">
        <v>3.84</v>
      </c>
      <c r="E45" s="232">
        <v>17500000</v>
      </c>
      <c r="F45" s="220">
        <v>0</v>
      </c>
      <c r="G45" s="220">
        <v>1</v>
      </c>
      <c r="H45" s="220">
        <v>0</v>
      </c>
      <c r="I45" s="132" t="str">
        <f t="shared" si="0"/>
        <v xml:space="preserve">            ОВДП (8 - річні); 13,356%; 7,45р.</v>
      </c>
      <c r="J45" s="67">
        <f t="shared" si="1"/>
        <v>17500000</v>
      </c>
      <c r="K45" s="134"/>
      <c r="L45" s="134"/>
      <c r="M45" s="134"/>
      <c r="N45" s="134"/>
      <c r="O45" s="134"/>
      <c r="P45" s="134"/>
      <c r="Q45" s="134"/>
      <c r="R45" s="134"/>
    </row>
    <row r="46" spans="1:18" ht="15.75" x14ac:dyDescent="0.25">
      <c r="A46" s="220" t="s">
        <v>130</v>
      </c>
      <c r="B46" s="232">
        <v>0</v>
      </c>
      <c r="C46" s="232">
        <v>0.6</v>
      </c>
      <c r="D46" s="232">
        <v>0.3</v>
      </c>
      <c r="E46" s="232">
        <v>17135938.140000001</v>
      </c>
      <c r="F46" s="220">
        <v>0</v>
      </c>
      <c r="G46" s="220">
        <v>1</v>
      </c>
      <c r="H46" s="220">
        <v>0</v>
      </c>
      <c r="I46" s="132" t="str">
        <f t="shared" si="0"/>
        <v xml:space="preserve">            ОВДП (9 - місячні); 0%; 0,6р.</v>
      </c>
      <c r="J46" s="67">
        <f t="shared" si="1"/>
        <v>17135938.140000001</v>
      </c>
      <c r="K46" s="134"/>
      <c r="L46" s="134"/>
      <c r="M46" s="134"/>
      <c r="N46" s="134"/>
      <c r="O46" s="134"/>
      <c r="P46" s="134"/>
      <c r="Q46" s="134"/>
      <c r="R46" s="134"/>
    </row>
    <row r="47" spans="1:18" ht="15.75" x14ac:dyDescent="0.25">
      <c r="A47" s="220" t="s">
        <v>72</v>
      </c>
      <c r="B47" s="232">
        <v>12.132999999999999</v>
      </c>
      <c r="C47" s="232">
        <v>7.01</v>
      </c>
      <c r="D47" s="232">
        <v>5.49</v>
      </c>
      <c r="E47" s="232">
        <v>18000000</v>
      </c>
      <c r="F47" s="220">
        <v>0</v>
      </c>
      <c r="G47" s="220">
        <v>1</v>
      </c>
      <c r="H47" s="220">
        <v>0</v>
      </c>
      <c r="I47" s="132" t="str">
        <f t="shared" si="0"/>
        <v xml:space="preserve">            ОВДП (9 - річні); 12,133%; 7,01р.</v>
      </c>
      <c r="J47" s="67">
        <f t="shared" si="1"/>
        <v>18000000</v>
      </c>
      <c r="K47" s="134"/>
      <c r="L47" s="134"/>
      <c r="M47" s="134"/>
      <c r="N47" s="134"/>
      <c r="O47" s="134"/>
      <c r="P47" s="134"/>
      <c r="Q47" s="134"/>
      <c r="R47" s="134"/>
    </row>
    <row r="48" spans="1:18" ht="15.75" x14ac:dyDescent="0.25">
      <c r="A48" s="220" t="s">
        <v>29</v>
      </c>
      <c r="B48" s="232">
        <v>0</v>
      </c>
      <c r="C48" s="232">
        <v>0</v>
      </c>
      <c r="D48" s="232">
        <v>0</v>
      </c>
      <c r="E48" s="232">
        <v>0</v>
      </c>
      <c r="F48" s="220">
        <v>0</v>
      </c>
      <c r="G48" s="220">
        <v>1</v>
      </c>
      <c r="H48" s="220">
        <v>0</v>
      </c>
      <c r="I48" s="132" t="str">
        <f t="shared" si="0"/>
        <v xml:space="preserve">            Казначейські зобов'язання; 0%; 0р.</v>
      </c>
      <c r="J48" s="67">
        <f t="shared" si="1"/>
        <v>0</v>
      </c>
      <c r="K48" s="134"/>
      <c r="L48" s="134"/>
      <c r="M48" s="134"/>
      <c r="N48" s="134"/>
      <c r="O48" s="134"/>
      <c r="P48" s="134"/>
      <c r="Q48" s="134"/>
      <c r="R48" s="134"/>
    </row>
    <row r="49" spans="1:18" ht="15.75" x14ac:dyDescent="0.25">
      <c r="A49" s="220" t="s">
        <v>209</v>
      </c>
      <c r="B49" s="232">
        <v>9.4359999999999999</v>
      </c>
      <c r="C49" s="232">
        <v>8.23</v>
      </c>
      <c r="D49" s="232">
        <v>2.67</v>
      </c>
      <c r="E49" s="232">
        <v>1330000</v>
      </c>
      <c r="F49" s="220">
        <v>0</v>
      </c>
      <c r="G49" s="220">
        <v>1</v>
      </c>
      <c r="H49" s="220">
        <v>0</v>
      </c>
      <c r="I49" s="132" t="str">
        <f t="shared" si="0"/>
        <v xml:space="preserve">            ОВДП (10 - річні); 9,436%; 8,23р.</v>
      </c>
      <c r="J49" s="67">
        <f t="shared" si="1"/>
        <v>1330000</v>
      </c>
      <c r="K49" s="134"/>
      <c r="L49" s="134"/>
      <c r="M49" s="134"/>
      <c r="N49" s="134"/>
      <c r="O49" s="134"/>
      <c r="P49" s="134"/>
      <c r="Q49" s="134"/>
      <c r="R49" s="134"/>
    </row>
    <row r="50" spans="1:18" ht="15.75" x14ac:dyDescent="0.25">
      <c r="A50" s="220" t="s">
        <v>175</v>
      </c>
      <c r="B50" s="232">
        <v>0</v>
      </c>
      <c r="C50" s="232">
        <v>0</v>
      </c>
      <c r="D50" s="232">
        <v>0</v>
      </c>
      <c r="E50" s="232">
        <v>0</v>
      </c>
      <c r="F50" s="220">
        <v>0</v>
      </c>
      <c r="G50" s="220">
        <v>1</v>
      </c>
      <c r="H50" s="220">
        <v>0</v>
      </c>
      <c r="I50" s="132" t="str">
        <f t="shared" si="0"/>
        <v xml:space="preserve">            ОВДП (12 - місячні); 0%; 0р.</v>
      </c>
      <c r="J50" s="67">
        <f t="shared" si="1"/>
        <v>0</v>
      </c>
      <c r="K50" s="134"/>
      <c r="L50" s="134"/>
      <c r="M50" s="134"/>
      <c r="N50" s="134"/>
      <c r="O50" s="134"/>
      <c r="P50" s="134"/>
      <c r="Q50" s="134"/>
      <c r="R50" s="134"/>
    </row>
    <row r="51" spans="1:18" ht="15.75" x14ac:dyDescent="0.25">
      <c r="A51" s="220" t="s">
        <v>21</v>
      </c>
      <c r="B51" s="232">
        <v>0</v>
      </c>
      <c r="C51" s="232">
        <v>0</v>
      </c>
      <c r="D51" s="232">
        <v>0</v>
      </c>
      <c r="E51" s="232">
        <v>0</v>
      </c>
      <c r="F51" s="220">
        <v>0</v>
      </c>
      <c r="G51" s="220">
        <v>1</v>
      </c>
      <c r="H51" s="220">
        <v>0</v>
      </c>
      <c r="I51" s="132" t="str">
        <f t="shared" si="0"/>
        <v xml:space="preserve">            ОВДП (18 - місячні); 0%; 0р.</v>
      </c>
      <c r="J51" s="67">
        <f t="shared" si="1"/>
        <v>0</v>
      </c>
      <c r="K51" s="134"/>
      <c r="L51" s="134"/>
      <c r="M51" s="134"/>
      <c r="N51" s="134"/>
      <c r="O51" s="134"/>
      <c r="P51" s="134"/>
      <c r="Q51" s="134"/>
      <c r="R51" s="134"/>
    </row>
    <row r="52" spans="1:18" ht="15.75" x14ac:dyDescent="0.25">
      <c r="A52" s="220" t="s">
        <v>201</v>
      </c>
      <c r="B52" s="232">
        <v>0</v>
      </c>
      <c r="C52" s="232">
        <v>0</v>
      </c>
      <c r="D52" s="232">
        <v>0</v>
      </c>
      <c r="E52" s="232">
        <v>0</v>
      </c>
      <c r="F52" s="220">
        <v>0</v>
      </c>
      <c r="G52" s="220">
        <v>1</v>
      </c>
      <c r="H52" s="220">
        <v>0</v>
      </c>
      <c r="I52" s="132" t="str">
        <f t="shared" si="0"/>
        <v xml:space="preserve">            ОВДП (2 - річні); 0%; 0р.</v>
      </c>
      <c r="J52" s="67">
        <f t="shared" si="1"/>
        <v>0</v>
      </c>
      <c r="K52" s="134"/>
      <c r="L52" s="134"/>
      <c r="M52" s="134"/>
      <c r="N52" s="134"/>
      <c r="O52" s="134"/>
      <c r="P52" s="134"/>
      <c r="Q52" s="134"/>
      <c r="R52" s="134"/>
    </row>
    <row r="53" spans="1:18" ht="15.75" x14ac:dyDescent="0.25">
      <c r="A53" s="220" t="s">
        <v>32</v>
      </c>
      <c r="B53" s="232">
        <v>0</v>
      </c>
      <c r="C53" s="232">
        <v>0</v>
      </c>
      <c r="D53" s="232">
        <v>0</v>
      </c>
      <c r="E53" s="232">
        <v>0</v>
      </c>
      <c r="F53" s="220">
        <v>0</v>
      </c>
      <c r="G53" s="220">
        <v>1</v>
      </c>
      <c r="H53" s="220">
        <v>0</v>
      </c>
      <c r="I53" s="132" t="str">
        <f t="shared" si="0"/>
        <v xml:space="preserve">            ОВДП (3 - річні); 0%; 0р.</v>
      </c>
      <c r="J53" s="67">
        <f t="shared" si="1"/>
        <v>0</v>
      </c>
      <c r="K53" s="134"/>
      <c r="L53" s="134"/>
      <c r="M53" s="134"/>
      <c r="N53" s="134"/>
      <c r="O53" s="134"/>
      <c r="P53" s="134"/>
      <c r="Q53" s="134"/>
      <c r="R53" s="134"/>
    </row>
    <row r="54" spans="1:18" ht="15.75" x14ac:dyDescent="0.25">
      <c r="A54" s="220" t="s">
        <v>84</v>
      </c>
      <c r="B54" s="232">
        <v>0</v>
      </c>
      <c r="C54" s="232">
        <v>0</v>
      </c>
      <c r="D54" s="232">
        <v>0</v>
      </c>
      <c r="E54" s="232">
        <v>0</v>
      </c>
      <c r="F54" s="220">
        <v>0</v>
      </c>
      <c r="G54" s="220">
        <v>1</v>
      </c>
      <c r="H54" s="220">
        <v>0</v>
      </c>
      <c r="I54" s="132"/>
      <c r="J54" s="67">
        <f t="shared" si="1"/>
        <v>0</v>
      </c>
      <c r="K54" s="134"/>
      <c r="L54" s="134"/>
      <c r="M54" s="134"/>
      <c r="N54" s="134"/>
      <c r="O54" s="134"/>
      <c r="P54" s="134"/>
      <c r="Q54" s="134"/>
      <c r="R54" s="134"/>
    </row>
    <row r="55" spans="1:18" ht="15.75" x14ac:dyDescent="0.25">
      <c r="A55" s="220" t="s">
        <v>133</v>
      </c>
      <c r="B55" s="232">
        <v>0</v>
      </c>
      <c r="C55" s="232">
        <v>0</v>
      </c>
      <c r="D55" s="232">
        <v>0</v>
      </c>
      <c r="E55" s="232">
        <v>0</v>
      </c>
      <c r="F55" s="220">
        <v>0</v>
      </c>
      <c r="G55" s="220">
        <v>1</v>
      </c>
      <c r="H55" s="220">
        <v>0</v>
      </c>
      <c r="I55" s="132"/>
      <c r="J55" s="67">
        <f t="shared" si="1"/>
        <v>0</v>
      </c>
      <c r="K55" s="134"/>
      <c r="L55" s="134"/>
      <c r="M55" s="134"/>
      <c r="N55" s="134"/>
      <c r="O55" s="134"/>
      <c r="P55" s="134"/>
      <c r="Q55" s="134"/>
      <c r="R55" s="134"/>
    </row>
    <row r="56" spans="1:18" ht="15.75" x14ac:dyDescent="0.25">
      <c r="A56" s="220" t="s">
        <v>125</v>
      </c>
      <c r="B56" s="232">
        <v>0</v>
      </c>
      <c r="C56" s="232">
        <v>0</v>
      </c>
      <c r="D56" s="232">
        <v>0</v>
      </c>
      <c r="E56" s="232">
        <v>0</v>
      </c>
      <c r="F56" s="220">
        <v>0</v>
      </c>
      <c r="G56" s="220">
        <v>1</v>
      </c>
      <c r="H56" s="220">
        <v>0</v>
      </c>
      <c r="I56" s="132"/>
      <c r="J56" s="67">
        <f t="shared" si="1"/>
        <v>0</v>
      </c>
      <c r="K56" s="134"/>
      <c r="L56" s="134"/>
      <c r="M56" s="134"/>
      <c r="N56" s="134"/>
      <c r="O56" s="134"/>
      <c r="P56" s="134"/>
      <c r="Q56" s="134"/>
      <c r="R56" s="134"/>
    </row>
    <row r="57" spans="1:18" ht="15.75" x14ac:dyDescent="0.25">
      <c r="A57" s="220" t="s">
        <v>186</v>
      </c>
      <c r="B57" s="232">
        <v>12.253</v>
      </c>
      <c r="C57" s="232">
        <v>5.33</v>
      </c>
      <c r="D57" s="232">
        <v>1.05</v>
      </c>
      <c r="E57" s="232">
        <v>3283010</v>
      </c>
      <c r="F57" s="220">
        <v>0</v>
      </c>
      <c r="G57" s="220">
        <v>1</v>
      </c>
      <c r="H57" s="220">
        <v>0</v>
      </c>
      <c r="I57" s="132"/>
      <c r="J57" s="67">
        <f t="shared" si="1"/>
        <v>3283010</v>
      </c>
      <c r="K57" s="134"/>
      <c r="L57" s="134"/>
      <c r="M57" s="134"/>
      <c r="N57" s="134"/>
      <c r="O57" s="134"/>
      <c r="P57" s="134"/>
      <c r="Q57" s="134"/>
      <c r="R57" s="134"/>
    </row>
    <row r="58" spans="1:18" ht="15.75" x14ac:dyDescent="0.25">
      <c r="A58" s="220" t="s">
        <v>19</v>
      </c>
      <c r="B58" s="232">
        <v>0</v>
      </c>
      <c r="C58" s="232">
        <v>0</v>
      </c>
      <c r="D58" s="232">
        <v>0</v>
      </c>
      <c r="E58" s="232">
        <v>0</v>
      </c>
      <c r="F58" s="220">
        <v>0</v>
      </c>
      <c r="G58" s="220">
        <v>1</v>
      </c>
      <c r="H58" s="220">
        <v>0</v>
      </c>
      <c r="I58" s="132"/>
      <c r="J58" s="67">
        <f t="shared" si="1"/>
        <v>0</v>
      </c>
      <c r="K58" s="134"/>
      <c r="L58" s="134"/>
      <c r="M58" s="134"/>
      <c r="N58" s="134"/>
      <c r="O58" s="134"/>
      <c r="P58" s="134"/>
      <c r="Q58" s="134"/>
      <c r="R58" s="134"/>
    </row>
    <row r="59" spans="1:18" ht="15.75" x14ac:dyDescent="0.25">
      <c r="A59" s="220" t="s">
        <v>72</v>
      </c>
      <c r="B59" s="232">
        <v>0</v>
      </c>
      <c r="C59" s="232">
        <v>0</v>
      </c>
      <c r="D59" s="232">
        <v>0</v>
      </c>
      <c r="E59" s="232">
        <v>0</v>
      </c>
      <c r="F59" s="220">
        <v>0</v>
      </c>
      <c r="G59" s="220">
        <v>1</v>
      </c>
      <c r="H59" s="220">
        <v>0</v>
      </c>
      <c r="I59" s="132"/>
      <c r="J59" s="67">
        <f t="shared" si="1"/>
        <v>0</v>
      </c>
      <c r="K59" s="134"/>
      <c r="L59" s="134"/>
      <c r="M59" s="134"/>
      <c r="N59" s="134"/>
      <c r="O59" s="134"/>
      <c r="P59" s="134"/>
      <c r="Q59" s="134"/>
      <c r="R59" s="134"/>
    </row>
    <row r="60" spans="1:18" ht="15.75" x14ac:dyDescent="0.25">
      <c r="A60" s="220" t="s">
        <v>63</v>
      </c>
      <c r="B60" s="232">
        <v>4.5759999999999996</v>
      </c>
      <c r="C60" s="232">
        <v>14.35</v>
      </c>
      <c r="D60" s="232">
        <v>9.5</v>
      </c>
      <c r="E60" s="232">
        <v>1044427099.2</v>
      </c>
      <c r="F60" s="220">
        <v>1</v>
      </c>
      <c r="G60" s="220">
        <v>0</v>
      </c>
      <c r="H60" s="220">
        <v>0</v>
      </c>
      <c r="I60" s="132"/>
      <c r="J60" s="67">
        <f t="shared" si="1"/>
        <v>1044427099.2</v>
      </c>
      <c r="K60" s="134"/>
      <c r="L60" s="134"/>
      <c r="M60" s="134"/>
      <c r="N60" s="134"/>
      <c r="O60" s="134"/>
      <c r="P60" s="134"/>
      <c r="Q60" s="134"/>
      <c r="R60" s="134"/>
    </row>
    <row r="61" spans="1:18" ht="15.75" x14ac:dyDescent="0.25">
      <c r="A61" s="220" t="s">
        <v>212</v>
      </c>
      <c r="B61" s="232">
        <v>6.9509999999999996</v>
      </c>
      <c r="C61" s="232">
        <v>12.87</v>
      </c>
      <c r="D61" s="232">
        <v>9.41</v>
      </c>
      <c r="E61" s="232">
        <v>586286261.35000002</v>
      </c>
      <c r="F61" s="220">
        <v>0</v>
      </c>
      <c r="G61" s="220">
        <v>0</v>
      </c>
      <c r="H61" s="220">
        <v>0</v>
      </c>
      <c r="I61" s="132"/>
      <c r="J61" s="67">
        <f t="shared" si="1"/>
        <v>586286261.35000002</v>
      </c>
      <c r="K61" s="134"/>
      <c r="L61" s="134"/>
      <c r="M61" s="134"/>
      <c r="N61" s="134"/>
      <c r="O61" s="134"/>
      <c r="P61" s="134"/>
      <c r="Q61" s="134"/>
      <c r="R61" s="134"/>
    </row>
    <row r="62" spans="1:18" ht="15.75" x14ac:dyDescent="0.25">
      <c r="A62" s="220" t="s">
        <v>68</v>
      </c>
      <c r="B62" s="232">
        <v>3.008</v>
      </c>
      <c r="C62" s="232">
        <v>8.67</v>
      </c>
      <c r="D62" s="232">
        <v>4.53</v>
      </c>
      <c r="E62" s="232">
        <v>275025280.70999998</v>
      </c>
      <c r="F62" s="220">
        <v>0</v>
      </c>
      <c r="G62" s="220">
        <v>0</v>
      </c>
      <c r="H62" s="220">
        <v>2</v>
      </c>
      <c r="I62" s="132"/>
      <c r="J62" s="132"/>
      <c r="K62" s="134"/>
      <c r="L62" s="134"/>
      <c r="M62" s="134"/>
      <c r="N62" s="134"/>
      <c r="O62" s="134"/>
      <c r="P62" s="134"/>
      <c r="Q62" s="134"/>
      <c r="R62" s="134"/>
    </row>
    <row r="63" spans="1:18" ht="15.75" x14ac:dyDescent="0.25">
      <c r="A63" s="220" t="s">
        <v>33</v>
      </c>
      <c r="B63" s="232">
        <v>15.372</v>
      </c>
      <c r="C63" s="232">
        <v>5.04</v>
      </c>
      <c r="D63" s="232">
        <v>1.39</v>
      </c>
      <c r="E63" s="232">
        <v>10528664.67</v>
      </c>
      <c r="F63" s="220">
        <v>1</v>
      </c>
      <c r="G63" s="220">
        <v>0</v>
      </c>
      <c r="H63" s="220">
        <v>0</v>
      </c>
      <c r="I63" s="132"/>
      <c r="J63" s="132"/>
      <c r="K63" s="134"/>
      <c r="L63" s="134"/>
      <c r="M63" s="134"/>
      <c r="N63" s="134"/>
      <c r="O63" s="134"/>
      <c r="P63" s="134"/>
      <c r="Q63" s="134"/>
      <c r="R63" s="134"/>
    </row>
    <row r="64" spans="1:18" ht="15.75" x14ac:dyDescent="0.25">
      <c r="A64" s="220" t="s">
        <v>79</v>
      </c>
      <c r="B64" s="232">
        <v>2.5150000000000001</v>
      </c>
      <c r="C64" s="232">
        <v>9.2100000000000009</v>
      </c>
      <c r="D64" s="232">
        <v>4.66</v>
      </c>
      <c r="E64" s="232">
        <v>264496616.03999999</v>
      </c>
      <c r="F64" s="220">
        <v>1</v>
      </c>
      <c r="G64" s="220">
        <v>0</v>
      </c>
      <c r="H64" s="220">
        <v>0</v>
      </c>
      <c r="I64" s="132"/>
      <c r="J64" s="132"/>
      <c r="K64" s="134"/>
      <c r="L64" s="134"/>
      <c r="M64" s="134"/>
      <c r="N64" s="134"/>
      <c r="O64" s="134"/>
      <c r="P64" s="134"/>
      <c r="Q64" s="134"/>
      <c r="R64" s="134"/>
    </row>
    <row r="65" spans="1:18" ht="15.75" x14ac:dyDescent="0.25">
      <c r="A65" s="220" t="s">
        <v>212</v>
      </c>
      <c r="B65" s="232"/>
      <c r="C65" s="232"/>
      <c r="D65" s="232"/>
      <c r="E65" s="232"/>
      <c r="F65" s="220"/>
      <c r="G65" s="220"/>
      <c r="H65" s="220"/>
      <c r="I65" s="132"/>
      <c r="J65" s="132"/>
      <c r="K65" s="134"/>
      <c r="L65" s="134"/>
      <c r="M65" s="134"/>
      <c r="N65" s="134"/>
      <c r="O65" s="134"/>
      <c r="P65" s="134"/>
      <c r="Q65" s="134"/>
      <c r="R65" s="134"/>
    </row>
    <row r="66" spans="1:18" x14ac:dyDescent="0.2">
      <c r="B66" s="150"/>
      <c r="C66" s="150"/>
      <c r="D66" s="150"/>
      <c r="E66" s="150"/>
      <c r="F66" s="134"/>
      <c r="G66" s="134"/>
      <c r="H66" s="134"/>
      <c r="I66" s="132"/>
      <c r="J66" s="132"/>
      <c r="K66" s="134"/>
      <c r="L66" s="134"/>
      <c r="M66" s="134"/>
      <c r="N66" s="134"/>
      <c r="O66" s="134"/>
      <c r="P66" s="134"/>
      <c r="Q66" s="134"/>
      <c r="R66" s="134"/>
    </row>
    <row r="67" spans="1:18" x14ac:dyDescent="0.2">
      <c r="B67" s="150"/>
      <c r="C67" s="150"/>
      <c r="D67" s="150"/>
      <c r="E67" s="150"/>
      <c r="F67" s="134"/>
      <c r="G67" s="134"/>
      <c r="H67" s="134"/>
      <c r="I67" s="132"/>
      <c r="J67" s="132"/>
      <c r="K67" s="134"/>
      <c r="L67" s="134"/>
      <c r="M67" s="134"/>
      <c r="N67" s="134"/>
      <c r="O67" s="134"/>
      <c r="P67" s="134"/>
      <c r="Q67" s="134"/>
      <c r="R67" s="134"/>
    </row>
    <row r="68" spans="1:18" x14ac:dyDescent="0.2">
      <c r="B68" s="150"/>
      <c r="C68" s="150"/>
      <c r="D68" s="150"/>
      <c r="E68" s="150"/>
      <c r="F68" s="134"/>
      <c r="G68" s="134"/>
      <c r="H68" s="134"/>
      <c r="I68" s="132"/>
      <c r="J68" s="132"/>
      <c r="K68" s="134"/>
      <c r="L68" s="134"/>
      <c r="M68" s="134"/>
      <c r="N68" s="134"/>
      <c r="O68" s="134"/>
      <c r="P68" s="134"/>
      <c r="Q68" s="134"/>
      <c r="R68" s="134"/>
    </row>
    <row r="69" spans="1:18" x14ac:dyDescent="0.2">
      <c r="B69" s="150"/>
      <c r="C69" s="150"/>
      <c r="D69" s="150"/>
      <c r="E69" s="150"/>
      <c r="F69" s="134"/>
      <c r="G69" s="134"/>
      <c r="H69" s="134"/>
      <c r="I69" s="132"/>
      <c r="J69" s="132"/>
      <c r="K69" s="134"/>
      <c r="L69" s="134"/>
      <c r="M69" s="134"/>
      <c r="N69" s="134"/>
      <c r="O69" s="134"/>
      <c r="P69" s="134"/>
      <c r="Q69" s="134"/>
      <c r="R69" s="134"/>
    </row>
    <row r="70" spans="1:18" x14ac:dyDescent="0.2">
      <c r="B70" s="150"/>
      <c r="C70" s="150"/>
      <c r="D70" s="150"/>
      <c r="E70" s="150"/>
      <c r="F70" s="134"/>
      <c r="G70" s="134"/>
      <c r="H70" s="134"/>
      <c r="I70" s="132"/>
      <c r="J70" s="132"/>
      <c r="K70" s="134"/>
      <c r="L70" s="134"/>
      <c r="M70" s="134"/>
      <c r="N70" s="134"/>
      <c r="O70" s="134"/>
      <c r="P70" s="134"/>
      <c r="Q70" s="134"/>
      <c r="R70" s="134"/>
    </row>
    <row r="71" spans="1:18" x14ac:dyDescent="0.2">
      <c r="B71" s="150"/>
      <c r="C71" s="150"/>
      <c r="D71" s="150"/>
      <c r="E71" s="150"/>
      <c r="F71" s="134"/>
      <c r="G71" s="134"/>
      <c r="H71" s="134"/>
      <c r="I71" s="132"/>
      <c r="J71" s="132"/>
      <c r="K71" s="134"/>
      <c r="L71" s="134"/>
      <c r="M71" s="134"/>
      <c r="N71" s="134"/>
      <c r="O71" s="134"/>
      <c r="P71" s="134"/>
      <c r="Q71" s="134"/>
      <c r="R71" s="134"/>
    </row>
    <row r="72" spans="1:18" x14ac:dyDescent="0.2">
      <c r="B72" s="150"/>
      <c r="C72" s="150"/>
      <c r="D72" s="150"/>
      <c r="E72" s="150"/>
      <c r="F72" s="134"/>
      <c r="G72" s="134"/>
      <c r="H72" s="134"/>
      <c r="I72" s="132"/>
      <c r="J72" s="132"/>
      <c r="K72" s="134"/>
      <c r="L72" s="134"/>
      <c r="M72" s="134"/>
      <c r="N72" s="134"/>
      <c r="O72" s="134"/>
      <c r="P72" s="134"/>
      <c r="Q72" s="134"/>
      <c r="R72" s="134"/>
    </row>
    <row r="73" spans="1:18" x14ac:dyDescent="0.2">
      <c r="B73" s="150"/>
      <c r="C73" s="150"/>
      <c r="D73" s="150"/>
      <c r="E73" s="150"/>
      <c r="F73" s="134"/>
      <c r="G73" s="134"/>
      <c r="H73" s="134"/>
      <c r="I73" s="132"/>
      <c r="J73" s="132"/>
      <c r="K73" s="134"/>
      <c r="L73" s="134"/>
      <c r="M73" s="134"/>
      <c r="N73" s="134"/>
      <c r="O73" s="134"/>
      <c r="P73" s="134"/>
      <c r="Q73" s="134"/>
      <c r="R73" s="134"/>
    </row>
    <row r="74" spans="1:18" x14ac:dyDescent="0.2">
      <c r="B74" s="150"/>
      <c r="C74" s="150"/>
      <c r="D74" s="150"/>
      <c r="E74" s="150"/>
      <c r="F74" s="134"/>
      <c r="G74" s="134"/>
      <c r="H74" s="134"/>
      <c r="I74" s="132"/>
      <c r="J74" s="132"/>
      <c r="K74" s="134"/>
      <c r="L74" s="134"/>
      <c r="M74" s="134"/>
      <c r="N74" s="134"/>
      <c r="O74" s="134"/>
      <c r="P74" s="134"/>
      <c r="Q74" s="134"/>
      <c r="R74" s="134"/>
    </row>
    <row r="75" spans="1:18" x14ac:dyDescent="0.2">
      <c r="B75" s="150"/>
      <c r="C75" s="150"/>
      <c r="D75" s="150"/>
      <c r="E75" s="150"/>
      <c r="F75" s="134"/>
      <c r="G75" s="134"/>
      <c r="H75" s="134"/>
      <c r="I75" s="132"/>
      <c r="J75" s="132"/>
      <c r="K75" s="134"/>
      <c r="L75" s="134"/>
      <c r="M75" s="134"/>
      <c r="N75" s="134"/>
      <c r="O75" s="134"/>
      <c r="P75" s="134"/>
      <c r="Q75" s="134"/>
      <c r="R75" s="134"/>
    </row>
    <row r="76" spans="1:18" x14ac:dyDescent="0.2">
      <c r="B76" s="150"/>
      <c r="C76" s="150"/>
      <c r="D76" s="150"/>
      <c r="E76" s="150"/>
      <c r="F76" s="134"/>
      <c r="G76" s="134"/>
      <c r="H76" s="134"/>
      <c r="I76" s="132"/>
      <c r="J76" s="132"/>
      <c r="K76" s="134"/>
      <c r="L76" s="134"/>
      <c r="M76" s="134"/>
      <c r="N76" s="134"/>
      <c r="O76" s="134"/>
      <c r="P76" s="134"/>
      <c r="Q76" s="134"/>
      <c r="R76" s="134"/>
    </row>
    <row r="77" spans="1:18" x14ac:dyDescent="0.2">
      <c r="B77" s="150"/>
      <c r="C77" s="150"/>
      <c r="D77" s="150"/>
      <c r="E77" s="150"/>
      <c r="F77" s="134"/>
      <c r="G77" s="134"/>
      <c r="H77" s="134"/>
      <c r="I77" s="132"/>
      <c r="J77" s="132"/>
      <c r="K77" s="134"/>
      <c r="L77" s="134"/>
      <c r="M77" s="134"/>
      <c r="N77" s="134"/>
      <c r="O77" s="134"/>
      <c r="P77" s="134"/>
      <c r="Q77" s="134"/>
      <c r="R77" s="134"/>
    </row>
    <row r="78" spans="1:18" x14ac:dyDescent="0.2">
      <c r="B78" s="150"/>
      <c r="C78" s="150"/>
      <c r="D78" s="150"/>
      <c r="E78" s="150"/>
      <c r="F78" s="134"/>
      <c r="G78" s="134"/>
      <c r="H78" s="134"/>
      <c r="I78" s="132"/>
      <c r="J78" s="132"/>
      <c r="K78" s="134"/>
      <c r="L78" s="134"/>
      <c r="M78" s="134"/>
      <c r="N78" s="134"/>
      <c r="O78" s="134"/>
      <c r="P78" s="134"/>
      <c r="Q78" s="134"/>
      <c r="R78" s="134"/>
    </row>
    <row r="79" spans="1:18" x14ac:dyDescent="0.2">
      <c r="B79" s="150"/>
      <c r="C79" s="150"/>
      <c r="D79" s="150"/>
      <c r="E79" s="150"/>
      <c r="F79" s="134"/>
      <c r="G79" s="134"/>
      <c r="H79" s="134"/>
      <c r="I79" s="132"/>
      <c r="J79" s="132"/>
      <c r="K79" s="134"/>
      <c r="L79" s="134"/>
      <c r="M79" s="134"/>
      <c r="N79" s="134"/>
      <c r="O79" s="134"/>
      <c r="P79" s="134"/>
      <c r="Q79" s="134"/>
      <c r="R79" s="134"/>
    </row>
    <row r="80" spans="1:18" x14ac:dyDescent="0.2">
      <c r="B80" s="150"/>
      <c r="C80" s="150"/>
      <c r="D80" s="150"/>
      <c r="E80" s="150"/>
      <c r="F80" s="134"/>
      <c r="G80" s="134"/>
      <c r="H80" s="134"/>
      <c r="I80" s="132"/>
      <c r="J80" s="132"/>
      <c r="K80" s="134"/>
      <c r="L80" s="134"/>
      <c r="M80" s="134"/>
      <c r="N80" s="134"/>
      <c r="O80" s="134"/>
      <c r="P80" s="134"/>
      <c r="Q80" s="134"/>
      <c r="R80" s="134"/>
    </row>
    <row r="81" spans="2:18" x14ac:dyDescent="0.2">
      <c r="B81" s="150"/>
      <c r="C81" s="150"/>
      <c r="D81" s="150"/>
      <c r="E81" s="150"/>
      <c r="F81" s="134"/>
      <c r="G81" s="134"/>
      <c r="H81" s="134"/>
      <c r="I81" s="132"/>
      <c r="J81" s="132"/>
      <c r="K81" s="134"/>
      <c r="L81" s="134"/>
      <c r="M81" s="134"/>
      <c r="N81" s="134"/>
      <c r="O81" s="134"/>
      <c r="P81" s="134"/>
      <c r="Q81" s="134"/>
      <c r="R81" s="134"/>
    </row>
    <row r="82" spans="2:18" x14ac:dyDescent="0.2">
      <c r="B82" s="150"/>
      <c r="C82" s="150"/>
      <c r="D82" s="150"/>
      <c r="E82" s="150"/>
      <c r="F82" s="134"/>
      <c r="G82" s="134"/>
      <c r="H82" s="134"/>
      <c r="I82" s="132"/>
      <c r="J82" s="132"/>
      <c r="K82" s="134"/>
      <c r="L82" s="134"/>
      <c r="M82" s="134"/>
      <c r="N82" s="134"/>
      <c r="O82" s="134"/>
      <c r="P82" s="134"/>
      <c r="Q82" s="134"/>
      <c r="R82" s="134"/>
    </row>
    <row r="83" spans="2:18" x14ac:dyDescent="0.2">
      <c r="B83" s="150"/>
      <c r="C83" s="150"/>
      <c r="D83" s="150"/>
      <c r="E83" s="150"/>
      <c r="F83" s="134"/>
      <c r="G83" s="134"/>
      <c r="H83" s="134"/>
      <c r="I83" s="132"/>
      <c r="J83" s="132"/>
      <c r="K83" s="134"/>
      <c r="L83" s="134"/>
      <c r="M83" s="134"/>
      <c r="N83" s="134"/>
      <c r="O83" s="134"/>
      <c r="P83" s="134"/>
      <c r="Q83" s="134"/>
      <c r="R83" s="134"/>
    </row>
    <row r="84" spans="2:18" x14ac:dyDescent="0.2">
      <c r="B84" s="150"/>
      <c r="C84" s="150"/>
      <c r="D84" s="150"/>
      <c r="E84" s="150"/>
      <c r="F84" s="134"/>
      <c r="G84" s="134"/>
      <c r="H84" s="134"/>
      <c r="I84" s="132"/>
      <c r="J84" s="132"/>
      <c r="K84" s="134"/>
      <c r="L84" s="134"/>
      <c r="M84" s="134"/>
      <c r="N84" s="134"/>
      <c r="O84" s="134"/>
      <c r="P84" s="134"/>
      <c r="Q84" s="134"/>
      <c r="R84" s="134"/>
    </row>
    <row r="85" spans="2:18" x14ac:dyDescent="0.2">
      <c r="B85" s="150"/>
      <c r="C85" s="150"/>
      <c r="D85" s="150"/>
      <c r="E85" s="150"/>
      <c r="F85" s="134"/>
      <c r="G85" s="134"/>
      <c r="H85" s="134"/>
      <c r="I85" s="132"/>
      <c r="J85" s="132"/>
      <c r="K85" s="134"/>
      <c r="L85" s="134"/>
      <c r="M85" s="134"/>
      <c r="N85" s="134"/>
      <c r="O85" s="134"/>
      <c r="P85" s="134"/>
      <c r="Q85" s="134"/>
      <c r="R85" s="134"/>
    </row>
    <row r="86" spans="2:18" x14ac:dyDescent="0.2">
      <c r="B86" s="150"/>
      <c r="C86" s="150"/>
      <c r="D86" s="150"/>
      <c r="E86" s="150"/>
      <c r="F86" s="134"/>
      <c r="G86" s="134"/>
      <c r="H86" s="134"/>
      <c r="I86" s="132"/>
      <c r="J86" s="132"/>
      <c r="K86" s="134"/>
      <c r="L86" s="134"/>
      <c r="M86" s="134"/>
      <c r="N86" s="134"/>
      <c r="O86" s="134"/>
      <c r="P86" s="134"/>
      <c r="Q86" s="134"/>
      <c r="R86" s="134"/>
    </row>
    <row r="87" spans="2:18" x14ac:dyDescent="0.2">
      <c r="B87" s="150"/>
      <c r="C87" s="150"/>
      <c r="D87" s="150"/>
      <c r="E87" s="150"/>
      <c r="F87" s="134"/>
      <c r="G87" s="134"/>
      <c r="H87" s="134"/>
      <c r="I87" s="132"/>
      <c r="J87" s="132"/>
      <c r="K87" s="134"/>
      <c r="L87" s="134"/>
      <c r="M87" s="134"/>
      <c r="N87" s="134"/>
      <c r="O87" s="134"/>
      <c r="P87" s="134"/>
      <c r="Q87" s="134"/>
      <c r="R87" s="134"/>
    </row>
    <row r="88" spans="2:18" x14ac:dyDescent="0.2">
      <c r="B88" s="150"/>
      <c r="C88" s="150"/>
      <c r="D88" s="150"/>
      <c r="E88" s="150"/>
      <c r="F88" s="134"/>
      <c r="G88" s="134"/>
      <c r="H88" s="134"/>
      <c r="I88" s="132"/>
      <c r="J88" s="132"/>
      <c r="K88" s="134"/>
      <c r="L88" s="134"/>
      <c r="M88" s="134"/>
      <c r="N88" s="134"/>
      <c r="O88" s="134"/>
      <c r="P88" s="134"/>
      <c r="Q88" s="134"/>
      <c r="R88" s="134"/>
    </row>
    <row r="89" spans="2:18" x14ac:dyDescent="0.2">
      <c r="B89" s="150"/>
      <c r="C89" s="150"/>
      <c r="D89" s="150"/>
      <c r="E89" s="150"/>
      <c r="F89" s="134"/>
      <c r="G89" s="134"/>
      <c r="H89" s="134"/>
      <c r="I89" s="132"/>
      <c r="J89" s="132"/>
      <c r="K89" s="134"/>
      <c r="L89" s="134"/>
      <c r="M89" s="134"/>
      <c r="N89" s="134"/>
      <c r="O89" s="134"/>
      <c r="P89" s="134"/>
      <c r="Q89" s="134"/>
      <c r="R89" s="134"/>
    </row>
    <row r="90" spans="2:18" x14ac:dyDescent="0.2">
      <c r="B90" s="150"/>
      <c r="C90" s="150"/>
      <c r="D90" s="150"/>
      <c r="E90" s="150"/>
      <c r="F90" s="134"/>
      <c r="G90" s="134"/>
      <c r="H90" s="134"/>
      <c r="I90" s="132"/>
      <c r="J90" s="132"/>
      <c r="K90" s="134"/>
      <c r="L90" s="134"/>
      <c r="M90" s="134"/>
      <c r="N90" s="134"/>
      <c r="O90" s="134"/>
      <c r="P90" s="134"/>
      <c r="Q90" s="134"/>
      <c r="R90" s="134"/>
    </row>
    <row r="91" spans="2:18" x14ac:dyDescent="0.2">
      <c r="B91" s="150"/>
      <c r="C91" s="150"/>
      <c r="D91" s="150"/>
      <c r="E91" s="150"/>
      <c r="F91" s="134"/>
      <c r="G91" s="134"/>
      <c r="H91" s="134"/>
      <c r="I91" s="132"/>
      <c r="J91" s="132"/>
      <c r="K91" s="134"/>
      <c r="L91" s="134"/>
      <c r="M91" s="134"/>
      <c r="N91" s="134"/>
      <c r="O91" s="134"/>
      <c r="P91" s="134"/>
      <c r="Q91" s="134"/>
      <c r="R91" s="134"/>
    </row>
    <row r="92" spans="2:18" x14ac:dyDescent="0.2">
      <c r="B92" s="150"/>
      <c r="C92" s="150"/>
      <c r="D92" s="150"/>
      <c r="E92" s="150"/>
      <c r="F92" s="134"/>
      <c r="G92" s="134"/>
      <c r="H92" s="134"/>
      <c r="I92" s="132"/>
      <c r="J92" s="132"/>
      <c r="K92" s="134"/>
      <c r="L92" s="134"/>
      <c r="M92" s="134"/>
      <c r="N92" s="134"/>
      <c r="O92" s="134"/>
      <c r="P92" s="134"/>
      <c r="Q92" s="134"/>
      <c r="R92" s="134"/>
    </row>
    <row r="93" spans="2:18" x14ac:dyDescent="0.2">
      <c r="B93" s="150"/>
      <c r="C93" s="150"/>
      <c r="D93" s="150"/>
      <c r="E93" s="150"/>
      <c r="F93" s="134"/>
      <c r="G93" s="134"/>
      <c r="H93" s="134"/>
      <c r="I93" s="132"/>
      <c r="J93" s="132"/>
      <c r="K93" s="134"/>
      <c r="L93" s="134"/>
      <c r="M93" s="134"/>
      <c r="N93" s="134"/>
      <c r="O93" s="134"/>
      <c r="P93" s="134"/>
      <c r="Q93" s="134"/>
      <c r="R93" s="134"/>
    </row>
    <row r="94" spans="2:18" x14ac:dyDescent="0.2">
      <c r="B94" s="150"/>
      <c r="C94" s="150"/>
      <c r="D94" s="150"/>
      <c r="E94" s="150"/>
      <c r="F94" s="134"/>
      <c r="G94" s="134"/>
      <c r="H94" s="134"/>
      <c r="I94" s="132"/>
      <c r="J94" s="132"/>
      <c r="K94" s="134"/>
      <c r="L94" s="134"/>
      <c r="M94" s="134"/>
      <c r="N94" s="134"/>
      <c r="O94" s="134"/>
      <c r="P94" s="134"/>
      <c r="Q94" s="134"/>
      <c r="R94" s="134"/>
    </row>
    <row r="95" spans="2:18" x14ac:dyDescent="0.2">
      <c r="B95" s="150"/>
      <c r="C95" s="150"/>
      <c r="D95" s="150"/>
      <c r="E95" s="150"/>
      <c r="F95" s="134"/>
      <c r="G95" s="134"/>
      <c r="H95" s="134"/>
      <c r="I95" s="132"/>
      <c r="J95" s="132"/>
      <c r="K95" s="134"/>
      <c r="L95" s="134"/>
      <c r="M95" s="134"/>
      <c r="N95" s="134"/>
      <c r="O95" s="134"/>
      <c r="P95" s="134"/>
      <c r="Q95" s="134"/>
      <c r="R95" s="134"/>
    </row>
    <row r="96" spans="2:18" x14ac:dyDescent="0.2">
      <c r="B96" s="150"/>
      <c r="C96" s="150"/>
      <c r="D96" s="150"/>
      <c r="E96" s="150"/>
      <c r="F96" s="134"/>
      <c r="G96" s="134"/>
      <c r="H96" s="134"/>
      <c r="I96" s="132"/>
      <c r="J96" s="132"/>
      <c r="K96" s="134"/>
      <c r="L96" s="134"/>
      <c r="M96" s="134"/>
      <c r="N96" s="134"/>
      <c r="O96" s="134"/>
      <c r="P96" s="134"/>
      <c r="Q96" s="134"/>
      <c r="R96" s="134"/>
    </row>
    <row r="97" spans="2:18" x14ac:dyDescent="0.2">
      <c r="B97" s="150"/>
      <c r="C97" s="150"/>
      <c r="D97" s="150"/>
      <c r="E97" s="150"/>
      <c r="F97" s="134"/>
      <c r="G97" s="134"/>
      <c r="H97" s="134"/>
      <c r="I97" s="132"/>
      <c r="J97" s="132"/>
      <c r="K97" s="134"/>
      <c r="L97" s="134"/>
      <c r="M97" s="134"/>
      <c r="N97" s="134"/>
      <c r="O97" s="134"/>
      <c r="P97" s="134"/>
      <c r="Q97" s="134"/>
      <c r="R97" s="134"/>
    </row>
    <row r="98" spans="2:18" x14ac:dyDescent="0.2">
      <c r="B98" s="150"/>
      <c r="C98" s="150"/>
      <c r="D98" s="150"/>
      <c r="E98" s="150"/>
      <c r="F98" s="134"/>
      <c r="G98" s="134"/>
      <c r="H98" s="134"/>
      <c r="I98" s="132"/>
      <c r="J98" s="132"/>
      <c r="K98" s="134"/>
      <c r="L98" s="134"/>
      <c r="M98" s="134"/>
      <c r="N98" s="134"/>
      <c r="O98" s="134"/>
      <c r="P98" s="134"/>
      <c r="Q98" s="134"/>
      <c r="R98" s="134"/>
    </row>
    <row r="99" spans="2:18" x14ac:dyDescent="0.2">
      <c r="B99" s="150"/>
      <c r="C99" s="150"/>
      <c r="D99" s="150"/>
      <c r="E99" s="150"/>
      <c r="F99" s="134"/>
      <c r="G99" s="134"/>
      <c r="H99" s="134"/>
      <c r="I99" s="132"/>
      <c r="J99" s="132"/>
      <c r="K99" s="134"/>
      <c r="L99" s="134"/>
      <c r="M99" s="134"/>
      <c r="N99" s="134"/>
      <c r="O99" s="134"/>
      <c r="P99" s="134"/>
      <c r="Q99" s="134"/>
      <c r="R99" s="134"/>
    </row>
    <row r="100" spans="2:18" x14ac:dyDescent="0.2">
      <c r="B100" s="150"/>
      <c r="C100" s="150"/>
      <c r="D100" s="150"/>
      <c r="E100" s="150"/>
      <c r="F100" s="134"/>
      <c r="G100" s="134"/>
      <c r="H100" s="134"/>
      <c r="I100" s="132"/>
      <c r="J100" s="132"/>
      <c r="K100" s="134"/>
      <c r="L100" s="134"/>
      <c r="M100" s="134"/>
      <c r="N100" s="134"/>
      <c r="O100" s="134"/>
      <c r="P100" s="134"/>
      <c r="Q100" s="134"/>
      <c r="R100" s="134"/>
    </row>
    <row r="101" spans="2:18" x14ac:dyDescent="0.2">
      <c r="B101" s="150"/>
      <c r="C101" s="150"/>
      <c r="D101" s="150"/>
      <c r="E101" s="150"/>
      <c r="F101" s="134"/>
      <c r="G101" s="134"/>
      <c r="H101" s="134"/>
      <c r="I101" s="132"/>
      <c r="J101" s="132"/>
      <c r="K101" s="134"/>
      <c r="L101" s="134"/>
      <c r="M101" s="134"/>
      <c r="N101" s="134"/>
      <c r="O101" s="134"/>
      <c r="P101" s="134"/>
      <c r="Q101" s="134"/>
      <c r="R101" s="134"/>
    </row>
    <row r="102" spans="2:18" x14ac:dyDescent="0.2">
      <c r="B102" s="150"/>
      <c r="C102" s="150"/>
      <c r="D102" s="150"/>
      <c r="E102" s="150"/>
      <c r="F102" s="134"/>
      <c r="G102" s="134"/>
      <c r="H102" s="134"/>
      <c r="I102" s="132"/>
      <c r="J102" s="132"/>
      <c r="K102" s="134"/>
      <c r="L102" s="134"/>
      <c r="M102" s="134"/>
      <c r="N102" s="134"/>
      <c r="O102" s="134"/>
      <c r="P102" s="134"/>
      <c r="Q102" s="134"/>
      <c r="R102" s="134"/>
    </row>
    <row r="103" spans="2:18" x14ac:dyDescent="0.2">
      <c r="B103" s="150"/>
      <c r="C103" s="150"/>
      <c r="D103" s="150"/>
      <c r="E103" s="150"/>
      <c r="F103" s="134"/>
      <c r="G103" s="134"/>
      <c r="H103" s="134"/>
      <c r="I103" s="132"/>
      <c r="J103" s="132"/>
      <c r="K103" s="134"/>
      <c r="L103" s="134"/>
      <c r="M103" s="134"/>
      <c r="N103" s="134"/>
      <c r="O103" s="134"/>
      <c r="P103" s="134"/>
      <c r="Q103" s="134"/>
      <c r="R103" s="134"/>
    </row>
    <row r="104" spans="2:18" x14ac:dyDescent="0.2">
      <c r="B104" s="150"/>
      <c r="C104" s="150"/>
      <c r="D104" s="150"/>
      <c r="E104" s="150"/>
      <c r="F104" s="134"/>
      <c r="G104" s="134"/>
      <c r="H104" s="134"/>
      <c r="I104" s="132"/>
      <c r="J104" s="132"/>
      <c r="K104" s="134"/>
      <c r="L104" s="134"/>
      <c r="M104" s="134"/>
      <c r="N104" s="134"/>
      <c r="O104" s="134"/>
      <c r="P104" s="134"/>
      <c r="Q104" s="134"/>
      <c r="R104" s="134"/>
    </row>
    <row r="105" spans="2:18" x14ac:dyDescent="0.2">
      <c r="B105" s="150"/>
      <c r="C105" s="150"/>
      <c r="D105" s="150"/>
      <c r="E105" s="150"/>
      <c r="F105" s="134"/>
      <c r="G105" s="134"/>
      <c r="H105" s="134"/>
      <c r="I105" s="132"/>
      <c r="J105" s="132"/>
      <c r="K105" s="134"/>
      <c r="L105" s="134"/>
      <c r="M105" s="134"/>
      <c r="N105" s="134"/>
      <c r="O105" s="134"/>
      <c r="P105" s="134"/>
      <c r="Q105" s="134"/>
      <c r="R105" s="134"/>
    </row>
    <row r="106" spans="2:18" x14ac:dyDescent="0.2">
      <c r="B106" s="150"/>
      <c r="C106" s="150"/>
      <c r="D106" s="150"/>
      <c r="E106" s="150"/>
      <c r="F106" s="134"/>
      <c r="G106" s="134"/>
      <c r="H106" s="134"/>
      <c r="I106" s="132"/>
      <c r="J106" s="132"/>
      <c r="K106" s="134"/>
      <c r="L106" s="134"/>
      <c r="M106" s="134"/>
      <c r="N106" s="134"/>
      <c r="O106" s="134"/>
      <c r="P106" s="134"/>
      <c r="Q106" s="134"/>
      <c r="R106" s="134"/>
    </row>
    <row r="107" spans="2:18" x14ac:dyDescent="0.2">
      <c r="B107" s="150"/>
      <c r="C107" s="150"/>
      <c r="D107" s="150"/>
      <c r="E107" s="150"/>
      <c r="F107" s="134"/>
      <c r="G107" s="134"/>
      <c r="H107" s="134"/>
      <c r="I107" s="132"/>
      <c r="J107" s="132"/>
      <c r="K107" s="134"/>
      <c r="L107" s="134"/>
      <c r="M107" s="134"/>
      <c r="N107" s="134"/>
      <c r="O107" s="134"/>
      <c r="P107" s="134"/>
      <c r="Q107" s="134"/>
      <c r="R107" s="134"/>
    </row>
    <row r="108" spans="2:18" x14ac:dyDescent="0.2">
      <c r="B108" s="150"/>
      <c r="C108" s="150"/>
      <c r="D108" s="150"/>
      <c r="E108" s="150"/>
      <c r="F108" s="134"/>
      <c r="G108" s="134"/>
      <c r="H108" s="134"/>
      <c r="I108" s="132"/>
      <c r="J108" s="132"/>
      <c r="K108" s="134"/>
      <c r="L108" s="134"/>
      <c r="M108" s="134"/>
      <c r="N108" s="134"/>
      <c r="O108" s="134"/>
      <c r="P108" s="134"/>
      <c r="Q108" s="134"/>
      <c r="R108" s="134"/>
    </row>
    <row r="109" spans="2:18" x14ac:dyDescent="0.2">
      <c r="B109" s="150"/>
      <c r="C109" s="150"/>
      <c r="D109" s="150"/>
      <c r="E109" s="150"/>
      <c r="F109" s="134"/>
      <c r="G109" s="134"/>
      <c r="H109" s="134"/>
      <c r="I109" s="132"/>
      <c r="J109" s="132"/>
      <c r="K109" s="134"/>
      <c r="L109" s="134"/>
      <c r="M109" s="134"/>
      <c r="N109" s="134"/>
      <c r="O109" s="134"/>
      <c r="P109" s="134"/>
      <c r="Q109" s="134"/>
      <c r="R109" s="134"/>
    </row>
    <row r="110" spans="2:18" x14ac:dyDescent="0.2">
      <c r="B110" s="150"/>
      <c r="C110" s="150"/>
      <c r="D110" s="150"/>
      <c r="E110" s="150"/>
      <c r="F110" s="134"/>
      <c r="G110" s="134"/>
      <c r="H110" s="134"/>
      <c r="I110" s="132"/>
      <c r="J110" s="132"/>
      <c r="K110" s="134"/>
      <c r="L110" s="134"/>
      <c r="M110" s="134"/>
      <c r="N110" s="134"/>
      <c r="O110" s="134"/>
      <c r="P110" s="134"/>
      <c r="Q110" s="134"/>
      <c r="R110" s="134"/>
    </row>
    <row r="111" spans="2:18" x14ac:dyDescent="0.2">
      <c r="B111" s="150"/>
      <c r="C111" s="150"/>
      <c r="D111" s="150"/>
      <c r="E111" s="150"/>
      <c r="F111" s="134"/>
      <c r="G111" s="134"/>
      <c r="H111" s="134"/>
      <c r="I111" s="132"/>
      <c r="J111" s="132"/>
      <c r="K111" s="134"/>
      <c r="L111" s="134"/>
      <c r="M111" s="134"/>
      <c r="N111" s="134"/>
      <c r="O111" s="134"/>
      <c r="P111" s="134"/>
      <c r="Q111" s="134"/>
      <c r="R111" s="134"/>
    </row>
    <row r="112" spans="2:18" x14ac:dyDescent="0.2">
      <c r="B112" s="150"/>
      <c r="C112" s="150"/>
      <c r="D112" s="150"/>
      <c r="E112" s="150"/>
      <c r="F112" s="134"/>
      <c r="G112" s="134"/>
      <c r="H112" s="134"/>
      <c r="I112" s="132"/>
      <c r="J112" s="132"/>
      <c r="K112" s="134"/>
      <c r="L112" s="134"/>
      <c r="M112" s="134"/>
      <c r="N112" s="134"/>
      <c r="O112" s="134"/>
      <c r="P112" s="134"/>
      <c r="Q112" s="134"/>
      <c r="R112" s="134"/>
    </row>
    <row r="113" spans="2:18" x14ac:dyDescent="0.2">
      <c r="B113" s="150"/>
      <c r="C113" s="150"/>
      <c r="D113" s="150"/>
      <c r="E113" s="150"/>
      <c r="F113" s="134"/>
      <c r="G113" s="134"/>
      <c r="H113" s="134"/>
      <c r="I113" s="132"/>
      <c r="J113" s="132"/>
      <c r="K113" s="134"/>
      <c r="L113" s="134"/>
      <c r="M113" s="134"/>
      <c r="N113" s="134"/>
      <c r="O113" s="134"/>
      <c r="P113" s="134"/>
      <c r="Q113" s="134"/>
      <c r="R113" s="134"/>
    </row>
    <row r="114" spans="2:18" x14ac:dyDescent="0.2">
      <c r="B114" s="150"/>
      <c r="C114" s="150"/>
      <c r="D114" s="150"/>
      <c r="E114" s="150"/>
      <c r="F114" s="134"/>
      <c r="G114" s="134"/>
      <c r="H114" s="134"/>
      <c r="I114" s="132"/>
      <c r="J114" s="132"/>
      <c r="K114" s="134"/>
      <c r="L114" s="134"/>
      <c r="M114" s="134"/>
      <c r="N114" s="134"/>
      <c r="O114" s="134"/>
      <c r="P114" s="134"/>
      <c r="Q114" s="134"/>
      <c r="R114" s="134"/>
    </row>
    <row r="115" spans="2:18" x14ac:dyDescent="0.2">
      <c r="B115" s="150"/>
      <c r="C115" s="150"/>
      <c r="D115" s="150"/>
      <c r="E115" s="150"/>
      <c r="F115" s="134"/>
      <c r="G115" s="134"/>
      <c r="H115" s="134"/>
      <c r="I115" s="132"/>
      <c r="J115" s="132"/>
      <c r="K115" s="134"/>
      <c r="L115" s="134"/>
      <c r="M115" s="134"/>
      <c r="N115" s="134"/>
      <c r="O115" s="134"/>
      <c r="P115" s="134"/>
      <c r="Q115" s="134"/>
      <c r="R115" s="134"/>
    </row>
    <row r="116" spans="2:18" x14ac:dyDescent="0.2">
      <c r="B116" s="150"/>
      <c r="C116" s="150"/>
      <c r="D116" s="150"/>
      <c r="E116" s="150"/>
      <c r="F116" s="134"/>
      <c r="G116" s="134"/>
      <c r="H116" s="134"/>
      <c r="I116" s="132"/>
      <c r="J116" s="132"/>
      <c r="K116" s="134"/>
      <c r="L116" s="134"/>
      <c r="M116" s="134"/>
      <c r="N116" s="134"/>
      <c r="O116" s="134"/>
      <c r="P116" s="134"/>
      <c r="Q116" s="134"/>
      <c r="R116" s="134"/>
    </row>
    <row r="117" spans="2:18" x14ac:dyDescent="0.2">
      <c r="B117" s="150"/>
      <c r="C117" s="150"/>
      <c r="D117" s="150"/>
      <c r="E117" s="150"/>
      <c r="F117" s="134"/>
      <c r="G117" s="134"/>
      <c r="H117" s="134"/>
      <c r="I117" s="132"/>
      <c r="J117" s="132"/>
      <c r="K117" s="134"/>
      <c r="L117" s="134"/>
      <c r="M117" s="134"/>
      <c r="N117" s="134"/>
      <c r="O117" s="134"/>
      <c r="P117" s="134"/>
      <c r="Q117" s="134"/>
      <c r="R117" s="134"/>
    </row>
    <row r="118" spans="2:18" x14ac:dyDescent="0.2">
      <c r="B118" s="150"/>
      <c r="C118" s="150"/>
      <c r="D118" s="150"/>
      <c r="E118" s="150"/>
      <c r="F118" s="134"/>
      <c r="G118" s="134"/>
      <c r="H118" s="134"/>
      <c r="I118" s="132"/>
      <c r="J118" s="132"/>
      <c r="K118" s="134"/>
      <c r="L118" s="134"/>
      <c r="M118" s="134"/>
      <c r="N118" s="134"/>
      <c r="O118" s="134"/>
      <c r="P118" s="134"/>
      <c r="Q118" s="134"/>
      <c r="R118" s="134"/>
    </row>
    <row r="119" spans="2:18" x14ac:dyDescent="0.2">
      <c r="B119" s="150"/>
      <c r="C119" s="150"/>
      <c r="D119" s="150"/>
      <c r="E119" s="150"/>
      <c r="F119" s="134"/>
      <c r="G119" s="134"/>
      <c r="H119" s="134"/>
      <c r="I119" s="132"/>
      <c r="J119" s="132"/>
      <c r="K119" s="134"/>
      <c r="L119" s="134"/>
      <c r="M119" s="134"/>
      <c r="N119" s="134"/>
      <c r="O119" s="134"/>
      <c r="P119" s="134"/>
      <c r="Q119" s="134"/>
      <c r="R119" s="134"/>
    </row>
    <row r="120" spans="2:18" x14ac:dyDescent="0.2">
      <c r="B120" s="150"/>
      <c r="C120" s="150"/>
      <c r="D120" s="150"/>
      <c r="E120" s="150"/>
      <c r="F120" s="134"/>
      <c r="G120" s="134"/>
      <c r="H120" s="134"/>
      <c r="I120" s="132"/>
      <c r="J120" s="132"/>
      <c r="K120" s="134"/>
      <c r="L120" s="134"/>
      <c r="M120" s="134"/>
      <c r="N120" s="134"/>
      <c r="O120" s="134"/>
      <c r="P120" s="134"/>
      <c r="Q120" s="134"/>
      <c r="R120" s="134"/>
    </row>
    <row r="121" spans="2:18" x14ac:dyDescent="0.2">
      <c r="B121" s="150"/>
      <c r="C121" s="150"/>
      <c r="D121" s="150"/>
      <c r="E121" s="150"/>
      <c r="F121" s="134"/>
      <c r="G121" s="134"/>
      <c r="H121" s="134"/>
      <c r="I121" s="132"/>
      <c r="J121" s="132"/>
      <c r="K121" s="134"/>
      <c r="L121" s="134"/>
      <c r="M121" s="134"/>
      <c r="N121" s="134"/>
      <c r="O121" s="134"/>
      <c r="P121" s="134"/>
      <c r="Q121" s="134"/>
      <c r="R121" s="134"/>
    </row>
    <row r="122" spans="2:18" x14ac:dyDescent="0.2">
      <c r="B122" s="150"/>
      <c r="C122" s="150"/>
      <c r="D122" s="150"/>
      <c r="E122" s="150"/>
      <c r="F122" s="134"/>
      <c r="G122" s="134"/>
      <c r="H122" s="134"/>
      <c r="I122" s="132"/>
      <c r="J122" s="132"/>
      <c r="K122" s="134"/>
      <c r="L122" s="134"/>
      <c r="M122" s="134"/>
      <c r="N122" s="134"/>
      <c r="O122" s="134"/>
      <c r="P122" s="134"/>
      <c r="Q122" s="134"/>
      <c r="R122" s="134"/>
    </row>
    <row r="123" spans="2:18" x14ac:dyDescent="0.2">
      <c r="B123" s="150"/>
      <c r="C123" s="150"/>
      <c r="D123" s="150"/>
      <c r="E123" s="150"/>
      <c r="F123" s="134"/>
      <c r="G123" s="134"/>
      <c r="H123" s="134"/>
      <c r="I123" s="132"/>
      <c r="J123" s="132"/>
      <c r="K123" s="134"/>
      <c r="L123" s="134"/>
      <c r="M123" s="134"/>
      <c r="N123" s="134"/>
      <c r="O123" s="134"/>
      <c r="P123" s="134"/>
      <c r="Q123" s="134"/>
      <c r="R123" s="134"/>
    </row>
    <row r="124" spans="2:18" x14ac:dyDescent="0.2">
      <c r="B124" s="150"/>
      <c r="C124" s="150"/>
      <c r="D124" s="150"/>
      <c r="E124" s="150"/>
      <c r="F124" s="134"/>
      <c r="G124" s="134"/>
      <c r="H124" s="134"/>
      <c r="I124" s="132"/>
      <c r="J124" s="132"/>
      <c r="K124" s="134"/>
      <c r="L124" s="134"/>
      <c r="M124" s="134"/>
      <c r="N124" s="134"/>
      <c r="O124" s="134"/>
      <c r="P124" s="134"/>
      <c r="Q124" s="134"/>
      <c r="R124" s="134"/>
    </row>
    <row r="125" spans="2:18" x14ac:dyDescent="0.2">
      <c r="B125" s="150"/>
      <c r="C125" s="150"/>
      <c r="D125" s="150"/>
      <c r="E125" s="150"/>
      <c r="F125" s="134"/>
      <c r="G125" s="134"/>
      <c r="H125" s="134"/>
      <c r="I125" s="132"/>
      <c r="J125" s="132"/>
      <c r="K125" s="134"/>
      <c r="L125" s="134"/>
      <c r="M125" s="134"/>
      <c r="N125" s="134"/>
      <c r="O125" s="134"/>
      <c r="P125" s="134"/>
      <c r="Q125" s="134"/>
      <c r="R125" s="134"/>
    </row>
    <row r="126" spans="2:18" x14ac:dyDescent="0.2">
      <c r="B126" s="150"/>
      <c r="C126" s="150"/>
      <c r="D126" s="150"/>
      <c r="E126" s="150"/>
      <c r="F126" s="134"/>
      <c r="G126" s="134"/>
      <c r="H126" s="134"/>
      <c r="I126" s="132"/>
      <c r="J126" s="132"/>
      <c r="K126" s="134"/>
      <c r="L126" s="134"/>
      <c r="M126" s="134"/>
      <c r="N126" s="134"/>
      <c r="O126" s="134"/>
      <c r="P126" s="134"/>
      <c r="Q126" s="134"/>
      <c r="R126" s="134"/>
    </row>
    <row r="127" spans="2:18" x14ac:dyDescent="0.2">
      <c r="B127" s="150"/>
      <c r="C127" s="150"/>
      <c r="D127" s="150"/>
      <c r="E127" s="150"/>
      <c r="F127" s="134"/>
      <c r="G127" s="134"/>
      <c r="H127" s="134"/>
      <c r="I127" s="132"/>
      <c r="J127" s="132"/>
      <c r="K127" s="134"/>
      <c r="L127" s="134"/>
      <c r="M127" s="134"/>
      <c r="N127" s="134"/>
      <c r="O127" s="134"/>
      <c r="P127" s="134"/>
      <c r="Q127" s="134"/>
      <c r="R127" s="134"/>
    </row>
    <row r="128" spans="2:18" x14ac:dyDescent="0.2">
      <c r="B128" s="150"/>
      <c r="C128" s="150"/>
      <c r="D128" s="150"/>
      <c r="E128" s="150"/>
      <c r="F128" s="134"/>
      <c r="G128" s="134"/>
      <c r="H128" s="134"/>
      <c r="I128" s="132"/>
      <c r="J128" s="132"/>
      <c r="K128" s="134"/>
      <c r="L128" s="134"/>
      <c r="M128" s="134"/>
      <c r="N128" s="134"/>
      <c r="O128" s="134"/>
      <c r="P128" s="134"/>
      <c r="Q128" s="134"/>
      <c r="R128" s="134"/>
    </row>
    <row r="129" spans="2:18" x14ac:dyDescent="0.2">
      <c r="B129" s="150"/>
      <c r="C129" s="150"/>
      <c r="D129" s="150"/>
      <c r="E129" s="150"/>
      <c r="F129" s="134"/>
      <c r="G129" s="134"/>
      <c r="H129" s="134"/>
      <c r="I129" s="132"/>
      <c r="J129" s="132"/>
      <c r="K129" s="134"/>
      <c r="L129" s="134"/>
      <c r="M129" s="134"/>
      <c r="N129" s="134"/>
      <c r="O129" s="134"/>
      <c r="P129" s="134"/>
      <c r="Q129" s="134"/>
      <c r="R129" s="134"/>
    </row>
    <row r="130" spans="2:18" x14ac:dyDescent="0.2">
      <c r="B130" s="150"/>
      <c r="C130" s="150"/>
      <c r="D130" s="150"/>
      <c r="E130" s="150"/>
      <c r="F130" s="134"/>
      <c r="G130" s="134"/>
      <c r="H130" s="134"/>
      <c r="I130" s="132"/>
      <c r="J130" s="132"/>
      <c r="K130" s="134"/>
      <c r="L130" s="134"/>
      <c r="M130" s="134"/>
      <c r="N130" s="134"/>
      <c r="O130" s="134"/>
      <c r="P130" s="134"/>
      <c r="Q130" s="134"/>
      <c r="R130" s="134"/>
    </row>
    <row r="131" spans="2:18" x14ac:dyDescent="0.2">
      <c r="B131" s="150"/>
      <c r="C131" s="150"/>
      <c r="D131" s="150"/>
      <c r="E131" s="150"/>
      <c r="F131" s="134"/>
      <c r="G131" s="134"/>
      <c r="H131" s="134"/>
      <c r="I131" s="132"/>
      <c r="J131" s="132"/>
      <c r="K131" s="134"/>
      <c r="L131" s="134"/>
      <c r="M131" s="134"/>
      <c r="N131" s="134"/>
      <c r="O131" s="134"/>
      <c r="P131" s="134"/>
      <c r="Q131" s="134"/>
      <c r="R131" s="134"/>
    </row>
    <row r="132" spans="2:18" x14ac:dyDescent="0.2">
      <c r="B132" s="150"/>
      <c r="C132" s="150"/>
      <c r="D132" s="150"/>
      <c r="E132" s="150"/>
      <c r="F132" s="134"/>
      <c r="G132" s="134"/>
      <c r="H132" s="134"/>
      <c r="I132" s="132"/>
      <c r="J132" s="132"/>
      <c r="K132" s="134"/>
      <c r="L132" s="134"/>
      <c r="M132" s="134"/>
      <c r="N132" s="134"/>
      <c r="O132" s="134"/>
      <c r="P132" s="134"/>
      <c r="Q132" s="134"/>
      <c r="R132" s="134"/>
    </row>
    <row r="133" spans="2:18" x14ac:dyDescent="0.2">
      <c r="B133" s="150"/>
      <c r="C133" s="150"/>
      <c r="D133" s="150"/>
      <c r="E133" s="150"/>
      <c r="F133" s="134"/>
      <c r="G133" s="134"/>
      <c r="H133" s="134"/>
      <c r="I133" s="132"/>
      <c r="J133" s="132"/>
      <c r="K133" s="134"/>
      <c r="L133" s="134"/>
      <c r="M133" s="134"/>
      <c r="N133" s="134"/>
      <c r="O133" s="134"/>
      <c r="P133" s="134"/>
      <c r="Q133" s="134"/>
      <c r="R133" s="134"/>
    </row>
    <row r="134" spans="2:18" x14ac:dyDescent="0.2">
      <c r="B134" s="150"/>
      <c r="C134" s="150"/>
      <c r="D134" s="150"/>
      <c r="E134" s="150"/>
      <c r="F134" s="134"/>
      <c r="G134" s="134"/>
      <c r="H134" s="134"/>
      <c r="I134" s="132"/>
      <c r="J134" s="132"/>
      <c r="K134" s="134"/>
      <c r="L134" s="134"/>
      <c r="M134" s="134"/>
      <c r="N134" s="134"/>
      <c r="O134" s="134"/>
      <c r="P134" s="134"/>
      <c r="Q134" s="134"/>
      <c r="R134" s="134"/>
    </row>
    <row r="135" spans="2:18" x14ac:dyDescent="0.2">
      <c r="B135" s="150"/>
      <c r="C135" s="150"/>
      <c r="D135" s="150"/>
      <c r="E135" s="150"/>
      <c r="F135" s="134"/>
      <c r="G135" s="134"/>
      <c r="H135" s="134"/>
      <c r="I135" s="132"/>
      <c r="J135" s="132"/>
      <c r="K135" s="134"/>
      <c r="L135" s="134"/>
      <c r="M135" s="134"/>
      <c r="N135" s="134"/>
      <c r="O135" s="134"/>
      <c r="P135" s="134"/>
      <c r="Q135" s="134"/>
      <c r="R135" s="134"/>
    </row>
    <row r="136" spans="2:18" x14ac:dyDescent="0.2">
      <c r="B136" s="150"/>
      <c r="C136" s="150"/>
      <c r="D136" s="150"/>
      <c r="E136" s="150"/>
      <c r="F136" s="134"/>
      <c r="G136" s="134"/>
      <c r="H136" s="134"/>
      <c r="I136" s="132"/>
      <c r="J136" s="132"/>
      <c r="K136" s="134"/>
      <c r="L136" s="134"/>
      <c r="M136" s="134"/>
      <c r="N136" s="134"/>
      <c r="O136" s="134"/>
      <c r="P136" s="134"/>
      <c r="Q136" s="134"/>
      <c r="R136" s="134"/>
    </row>
    <row r="137" spans="2:18" x14ac:dyDescent="0.2">
      <c r="B137" s="150"/>
      <c r="C137" s="150"/>
      <c r="D137" s="150"/>
      <c r="E137" s="150"/>
      <c r="F137" s="134"/>
      <c r="G137" s="134"/>
      <c r="H137" s="134"/>
      <c r="I137" s="132"/>
      <c r="J137" s="132"/>
      <c r="K137" s="134"/>
      <c r="L137" s="134"/>
      <c r="M137" s="134"/>
      <c r="N137" s="134"/>
      <c r="O137" s="134"/>
      <c r="P137" s="134"/>
      <c r="Q137" s="134"/>
      <c r="R137" s="134"/>
    </row>
    <row r="138" spans="2:18" x14ac:dyDescent="0.2">
      <c r="B138" s="150"/>
      <c r="C138" s="150"/>
      <c r="D138" s="150"/>
      <c r="E138" s="150"/>
      <c r="F138" s="134"/>
      <c r="G138" s="134"/>
      <c r="H138" s="134"/>
      <c r="I138" s="132"/>
      <c r="J138" s="132"/>
      <c r="K138" s="134"/>
      <c r="L138" s="134"/>
      <c r="M138" s="134"/>
      <c r="N138" s="134"/>
      <c r="O138" s="134"/>
      <c r="P138" s="134"/>
      <c r="Q138" s="134"/>
      <c r="R138" s="134"/>
    </row>
    <row r="139" spans="2:18" x14ac:dyDescent="0.2">
      <c r="B139" s="150"/>
      <c r="C139" s="150"/>
      <c r="D139" s="150"/>
      <c r="E139" s="150"/>
      <c r="F139" s="134"/>
      <c r="G139" s="134"/>
      <c r="H139" s="134"/>
      <c r="I139" s="132"/>
      <c r="J139" s="132"/>
      <c r="K139" s="134"/>
      <c r="L139" s="134"/>
      <c r="M139" s="134"/>
      <c r="N139" s="134"/>
      <c r="O139" s="134"/>
      <c r="P139" s="134"/>
      <c r="Q139" s="134"/>
      <c r="R139" s="134"/>
    </row>
    <row r="140" spans="2:18" x14ac:dyDescent="0.2">
      <c r="B140" s="150"/>
      <c r="C140" s="150"/>
      <c r="D140" s="150"/>
      <c r="E140" s="150"/>
      <c r="F140" s="134"/>
      <c r="G140" s="134"/>
      <c r="H140" s="134"/>
      <c r="I140" s="132"/>
      <c r="J140" s="132"/>
      <c r="K140" s="134"/>
      <c r="L140" s="134"/>
      <c r="M140" s="134"/>
      <c r="N140" s="134"/>
      <c r="O140" s="134"/>
      <c r="P140" s="134"/>
      <c r="Q140" s="134"/>
      <c r="R140" s="134"/>
    </row>
    <row r="141" spans="2:18" x14ac:dyDescent="0.2">
      <c r="B141" s="150"/>
      <c r="C141" s="150"/>
      <c r="D141" s="150"/>
      <c r="E141" s="150"/>
      <c r="F141" s="134"/>
      <c r="G141" s="134"/>
      <c r="H141" s="134"/>
      <c r="I141" s="132"/>
      <c r="J141" s="132"/>
      <c r="K141" s="134"/>
      <c r="L141" s="134"/>
      <c r="M141" s="134"/>
      <c r="N141" s="134"/>
      <c r="O141" s="134"/>
      <c r="P141" s="134"/>
      <c r="Q141" s="134"/>
      <c r="R141" s="134"/>
    </row>
    <row r="142" spans="2:18" x14ac:dyDescent="0.2">
      <c r="B142" s="150"/>
      <c r="C142" s="150"/>
      <c r="D142" s="150"/>
      <c r="E142" s="150"/>
      <c r="F142" s="134"/>
      <c r="G142" s="134"/>
      <c r="H142" s="134"/>
      <c r="I142" s="132"/>
      <c r="J142" s="132"/>
      <c r="K142" s="134"/>
      <c r="L142" s="134"/>
      <c r="M142" s="134"/>
      <c r="N142" s="134"/>
      <c r="O142" s="134"/>
      <c r="P142" s="134"/>
      <c r="Q142" s="134"/>
      <c r="R142" s="134"/>
    </row>
    <row r="143" spans="2:18" x14ac:dyDescent="0.2">
      <c r="B143" s="150"/>
      <c r="C143" s="150"/>
      <c r="D143" s="150"/>
      <c r="E143" s="150"/>
      <c r="F143" s="134"/>
      <c r="G143" s="134"/>
      <c r="H143" s="134"/>
      <c r="I143" s="132"/>
      <c r="J143" s="132"/>
      <c r="K143" s="134"/>
      <c r="L143" s="134"/>
      <c r="M143" s="134"/>
      <c r="N143" s="134"/>
      <c r="O143" s="134"/>
      <c r="P143" s="134"/>
      <c r="Q143" s="134"/>
      <c r="R143" s="134"/>
    </row>
    <row r="144" spans="2:18" x14ac:dyDescent="0.2">
      <c r="B144" s="150"/>
      <c r="C144" s="150"/>
      <c r="D144" s="150"/>
      <c r="E144" s="150"/>
      <c r="F144" s="134"/>
      <c r="G144" s="134"/>
      <c r="H144" s="134"/>
      <c r="I144" s="132"/>
      <c r="J144" s="132"/>
      <c r="K144" s="134"/>
      <c r="L144" s="134"/>
      <c r="M144" s="134"/>
      <c r="N144" s="134"/>
      <c r="O144" s="134"/>
      <c r="P144" s="134"/>
      <c r="Q144" s="134"/>
      <c r="R144" s="134"/>
    </row>
    <row r="145" spans="2:18" x14ac:dyDescent="0.2">
      <c r="B145" s="150"/>
      <c r="C145" s="150"/>
      <c r="D145" s="150"/>
      <c r="E145" s="150"/>
      <c r="F145" s="134"/>
      <c r="G145" s="134"/>
      <c r="H145" s="134"/>
      <c r="I145" s="132"/>
      <c r="J145" s="132"/>
      <c r="K145" s="134"/>
      <c r="L145" s="134"/>
      <c r="M145" s="134"/>
      <c r="N145" s="134"/>
      <c r="O145" s="134"/>
      <c r="P145" s="134"/>
      <c r="Q145" s="134"/>
      <c r="R145" s="134"/>
    </row>
    <row r="146" spans="2:18" x14ac:dyDescent="0.2">
      <c r="B146" s="150"/>
      <c r="C146" s="150"/>
      <c r="D146" s="150"/>
      <c r="E146" s="150"/>
      <c r="F146" s="134"/>
      <c r="G146" s="134"/>
      <c r="H146" s="134"/>
      <c r="I146" s="132"/>
      <c r="J146" s="132"/>
      <c r="K146" s="134"/>
      <c r="L146" s="134"/>
      <c r="M146" s="134"/>
      <c r="N146" s="134"/>
      <c r="O146" s="134"/>
      <c r="P146" s="134"/>
      <c r="Q146" s="134"/>
      <c r="R146" s="134"/>
    </row>
    <row r="147" spans="2:18" x14ac:dyDescent="0.2">
      <c r="B147" s="150"/>
      <c r="C147" s="150"/>
      <c r="D147" s="150"/>
      <c r="E147" s="150"/>
      <c r="F147" s="134"/>
      <c r="G147" s="134"/>
      <c r="H147" s="134"/>
      <c r="I147" s="132"/>
      <c r="J147" s="132"/>
      <c r="K147" s="134"/>
      <c r="L147" s="134"/>
      <c r="M147" s="134"/>
      <c r="N147" s="134"/>
      <c r="O147" s="134"/>
      <c r="P147" s="134"/>
      <c r="Q147" s="134"/>
      <c r="R147" s="134"/>
    </row>
    <row r="148" spans="2:18" x14ac:dyDescent="0.2">
      <c r="B148" s="150"/>
      <c r="C148" s="150"/>
      <c r="D148" s="150"/>
      <c r="E148" s="150"/>
      <c r="F148" s="134"/>
      <c r="G148" s="134"/>
      <c r="H148" s="134"/>
      <c r="I148" s="132"/>
      <c r="J148" s="132"/>
      <c r="K148" s="134"/>
      <c r="L148" s="134"/>
      <c r="M148" s="134"/>
      <c r="N148" s="134"/>
      <c r="O148" s="134"/>
      <c r="P148" s="134"/>
      <c r="Q148" s="134"/>
      <c r="R148" s="134"/>
    </row>
    <row r="149" spans="2:18" x14ac:dyDescent="0.2">
      <c r="B149" s="150"/>
      <c r="C149" s="150"/>
      <c r="D149" s="150"/>
      <c r="E149" s="150"/>
      <c r="F149" s="134"/>
      <c r="G149" s="134"/>
      <c r="H149" s="134"/>
      <c r="I149" s="132"/>
      <c r="J149" s="132"/>
      <c r="K149" s="134"/>
      <c r="L149" s="134"/>
      <c r="M149" s="134"/>
      <c r="N149" s="134"/>
      <c r="O149" s="134"/>
      <c r="P149" s="134"/>
      <c r="Q149" s="134"/>
      <c r="R149" s="134"/>
    </row>
    <row r="150" spans="2:18" x14ac:dyDescent="0.2">
      <c r="B150" s="150"/>
      <c r="C150" s="150"/>
      <c r="D150" s="150"/>
      <c r="E150" s="150"/>
      <c r="F150" s="134"/>
      <c r="G150" s="134"/>
      <c r="H150" s="134"/>
      <c r="I150" s="132"/>
      <c r="J150" s="132"/>
      <c r="K150" s="134"/>
      <c r="L150" s="134"/>
      <c r="M150" s="134"/>
      <c r="N150" s="134"/>
      <c r="O150" s="134"/>
      <c r="P150" s="134"/>
      <c r="Q150" s="134"/>
      <c r="R150" s="134"/>
    </row>
    <row r="151" spans="2:18" x14ac:dyDescent="0.2">
      <c r="B151" s="150"/>
      <c r="C151" s="150"/>
      <c r="D151" s="150"/>
      <c r="E151" s="150"/>
      <c r="F151" s="134"/>
      <c r="G151" s="134"/>
      <c r="H151" s="134"/>
      <c r="I151" s="132"/>
      <c r="J151" s="132"/>
      <c r="K151" s="134"/>
      <c r="L151" s="134"/>
      <c r="M151" s="134"/>
      <c r="N151" s="134"/>
      <c r="O151" s="134"/>
      <c r="P151" s="134"/>
      <c r="Q151" s="134"/>
      <c r="R151" s="134"/>
    </row>
    <row r="152" spans="2:18" x14ac:dyDescent="0.2">
      <c r="B152" s="150"/>
      <c r="C152" s="150"/>
      <c r="D152" s="150"/>
      <c r="E152" s="150"/>
      <c r="F152" s="134"/>
      <c r="G152" s="134"/>
      <c r="H152" s="134"/>
      <c r="I152" s="132"/>
      <c r="J152" s="132"/>
      <c r="K152" s="134"/>
      <c r="L152" s="134"/>
      <c r="M152" s="134"/>
      <c r="N152" s="134"/>
      <c r="O152" s="134"/>
      <c r="P152" s="134"/>
      <c r="Q152" s="134"/>
      <c r="R152" s="134"/>
    </row>
    <row r="153" spans="2:18" x14ac:dyDescent="0.2">
      <c r="B153" s="150"/>
      <c r="C153" s="150"/>
      <c r="D153" s="150"/>
      <c r="E153" s="150"/>
      <c r="F153" s="134"/>
      <c r="G153" s="134"/>
      <c r="H153" s="134"/>
      <c r="I153" s="132"/>
      <c r="J153" s="132"/>
      <c r="K153" s="134"/>
      <c r="L153" s="134"/>
      <c r="M153" s="134"/>
      <c r="N153" s="134"/>
      <c r="O153" s="134"/>
      <c r="P153" s="134"/>
      <c r="Q153" s="134"/>
      <c r="R153" s="134"/>
    </row>
    <row r="154" spans="2:18" x14ac:dyDescent="0.2">
      <c r="B154" s="150"/>
      <c r="C154" s="150"/>
      <c r="D154" s="150"/>
      <c r="E154" s="150"/>
      <c r="F154" s="134"/>
      <c r="G154" s="134"/>
      <c r="H154" s="134"/>
      <c r="I154" s="132"/>
      <c r="J154" s="132"/>
      <c r="K154" s="134"/>
      <c r="L154" s="134"/>
      <c r="M154" s="134"/>
      <c r="N154" s="134"/>
      <c r="O154" s="134"/>
      <c r="P154" s="134"/>
      <c r="Q154" s="134"/>
      <c r="R154" s="134"/>
    </row>
    <row r="155" spans="2:18" x14ac:dyDescent="0.2">
      <c r="B155" s="150"/>
      <c r="C155" s="150"/>
      <c r="D155" s="150"/>
      <c r="E155" s="150"/>
      <c r="F155" s="134"/>
      <c r="G155" s="134"/>
      <c r="H155" s="134"/>
      <c r="I155" s="132"/>
      <c r="J155" s="132"/>
      <c r="K155" s="134"/>
      <c r="L155" s="134"/>
      <c r="M155" s="134"/>
      <c r="N155" s="134"/>
      <c r="O155" s="134"/>
      <c r="P155" s="134"/>
      <c r="Q155" s="134"/>
      <c r="R155" s="134"/>
    </row>
    <row r="156" spans="2:18" x14ac:dyDescent="0.2">
      <c r="B156" s="150"/>
      <c r="C156" s="150"/>
      <c r="D156" s="150"/>
      <c r="E156" s="150"/>
      <c r="F156" s="134"/>
      <c r="G156" s="134"/>
      <c r="H156" s="134"/>
      <c r="I156" s="132"/>
      <c r="J156" s="132"/>
      <c r="K156" s="134"/>
      <c r="L156" s="134"/>
      <c r="M156" s="134"/>
      <c r="N156" s="134"/>
      <c r="O156" s="134"/>
      <c r="P156" s="134"/>
      <c r="Q156" s="134"/>
      <c r="R156" s="134"/>
    </row>
    <row r="157" spans="2:18" x14ac:dyDescent="0.2">
      <c r="B157" s="150"/>
      <c r="C157" s="150"/>
      <c r="D157" s="150"/>
      <c r="E157" s="150"/>
      <c r="F157" s="134"/>
      <c r="G157" s="134"/>
      <c r="H157" s="134"/>
      <c r="I157" s="132"/>
      <c r="J157" s="132"/>
      <c r="K157" s="134"/>
      <c r="L157" s="134"/>
      <c r="M157" s="134"/>
      <c r="N157" s="134"/>
      <c r="O157" s="134"/>
      <c r="P157" s="134"/>
      <c r="Q157" s="134"/>
      <c r="R157" s="134"/>
    </row>
    <row r="158" spans="2:18" x14ac:dyDescent="0.2">
      <c r="B158" s="150"/>
      <c r="C158" s="150"/>
      <c r="D158" s="150"/>
      <c r="E158" s="150"/>
      <c r="F158" s="134"/>
      <c r="G158" s="134"/>
      <c r="H158" s="134"/>
      <c r="I158" s="132"/>
      <c r="J158" s="132"/>
      <c r="K158" s="134"/>
      <c r="L158" s="134"/>
      <c r="M158" s="134"/>
      <c r="N158" s="134"/>
      <c r="O158" s="134"/>
      <c r="P158" s="134"/>
      <c r="Q158" s="134"/>
      <c r="R158" s="134"/>
    </row>
    <row r="159" spans="2:18" x14ac:dyDescent="0.2">
      <c r="B159" s="150"/>
      <c r="C159" s="150"/>
      <c r="D159" s="150"/>
      <c r="E159" s="150"/>
      <c r="F159" s="134"/>
      <c r="G159" s="134"/>
      <c r="H159" s="134"/>
      <c r="I159" s="132"/>
      <c r="J159" s="132"/>
      <c r="K159" s="134"/>
      <c r="L159" s="134"/>
      <c r="M159" s="134"/>
      <c r="N159" s="134"/>
      <c r="O159" s="134"/>
      <c r="P159" s="134"/>
      <c r="Q159" s="134"/>
      <c r="R159" s="134"/>
    </row>
    <row r="160" spans="2:18" x14ac:dyDescent="0.2">
      <c r="B160" s="150"/>
      <c r="C160" s="150"/>
      <c r="D160" s="150"/>
      <c r="E160" s="150"/>
      <c r="F160" s="134"/>
      <c r="G160" s="134"/>
      <c r="H160" s="134"/>
      <c r="I160" s="132"/>
      <c r="J160" s="132"/>
      <c r="K160" s="134"/>
      <c r="L160" s="134"/>
      <c r="M160" s="134"/>
      <c r="N160" s="134"/>
      <c r="O160" s="134"/>
      <c r="P160" s="134"/>
      <c r="Q160" s="134"/>
      <c r="R160" s="134"/>
    </row>
    <row r="161" spans="2:18" x14ac:dyDescent="0.2">
      <c r="B161" s="150"/>
      <c r="C161" s="150"/>
      <c r="D161" s="150"/>
      <c r="E161" s="150"/>
      <c r="F161" s="134"/>
      <c r="G161" s="134"/>
      <c r="H161" s="134"/>
      <c r="I161" s="132"/>
      <c r="J161" s="132"/>
      <c r="K161" s="134"/>
      <c r="L161" s="134"/>
      <c r="M161" s="134"/>
      <c r="N161" s="134"/>
      <c r="O161" s="134"/>
      <c r="P161" s="134"/>
      <c r="Q161" s="134"/>
      <c r="R161" s="134"/>
    </row>
    <row r="162" spans="2:18" x14ac:dyDescent="0.2">
      <c r="B162" s="150"/>
      <c r="C162" s="150"/>
      <c r="D162" s="150"/>
      <c r="E162" s="150"/>
      <c r="F162" s="134"/>
      <c r="G162" s="134"/>
      <c r="H162" s="134"/>
      <c r="I162" s="132"/>
      <c r="J162" s="132"/>
      <c r="K162" s="134"/>
      <c r="L162" s="134"/>
      <c r="M162" s="134"/>
      <c r="N162" s="134"/>
      <c r="O162" s="134"/>
      <c r="P162" s="134"/>
      <c r="Q162" s="134"/>
      <c r="R162" s="134"/>
    </row>
    <row r="163" spans="2:18" x14ac:dyDescent="0.2">
      <c r="B163" s="150"/>
      <c r="C163" s="150"/>
      <c r="D163" s="150"/>
      <c r="E163" s="150"/>
      <c r="F163" s="134"/>
      <c r="G163" s="134"/>
      <c r="H163" s="134"/>
      <c r="I163" s="132"/>
      <c r="J163" s="132"/>
      <c r="K163" s="134"/>
      <c r="L163" s="134"/>
      <c r="M163" s="134"/>
      <c r="N163" s="134"/>
      <c r="O163" s="134"/>
      <c r="P163" s="134"/>
      <c r="Q163" s="134"/>
      <c r="R163" s="134"/>
    </row>
    <row r="164" spans="2:18" x14ac:dyDescent="0.2">
      <c r="B164" s="150"/>
      <c r="C164" s="150"/>
      <c r="D164" s="150"/>
      <c r="E164" s="150"/>
      <c r="F164" s="134"/>
      <c r="G164" s="134"/>
      <c r="H164" s="134"/>
      <c r="I164" s="132"/>
      <c r="J164" s="132"/>
      <c r="K164" s="134"/>
      <c r="L164" s="134"/>
      <c r="M164" s="134"/>
      <c r="N164" s="134"/>
      <c r="O164" s="134"/>
      <c r="P164" s="134"/>
      <c r="Q164" s="134"/>
      <c r="R164" s="134"/>
    </row>
    <row r="165" spans="2:18" x14ac:dyDescent="0.2">
      <c r="B165" s="150"/>
      <c r="C165" s="150"/>
      <c r="D165" s="150"/>
      <c r="E165" s="150"/>
      <c r="F165" s="134"/>
      <c r="G165" s="134"/>
      <c r="H165" s="134"/>
      <c r="I165" s="132"/>
      <c r="J165" s="132"/>
      <c r="K165" s="134"/>
      <c r="L165" s="134"/>
      <c r="M165" s="134"/>
      <c r="N165" s="134"/>
      <c r="O165" s="134"/>
      <c r="P165" s="134"/>
      <c r="Q165" s="134"/>
      <c r="R165" s="134"/>
    </row>
    <row r="166" spans="2:18" x14ac:dyDescent="0.2">
      <c r="B166" s="150"/>
      <c r="C166" s="150"/>
      <c r="D166" s="150"/>
      <c r="E166" s="150"/>
      <c r="F166" s="134"/>
      <c r="G166" s="134"/>
      <c r="H166" s="134"/>
      <c r="I166" s="132"/>
      <c r="J166" s="132"/>
      <c r="K166" s="134"/>
      <c r="L166" s="134"/>
      <c r="M166" s="134"/>
      <c r="N166" s="134"/>
      <c r="O166" s="134"/>
      <c r="P166" s="134"/>
      <c r="Q166" s="134"/>
      <c r="R166" s="134"/>
    </row>
    <row r="167" spans="2:18" x14ac:dyDescent="0.2">
      <c r="B167" s="150"/>
      <c r="C167" s="150"/>
      <c r="D167" s="150"/>
      <c r="E167" s="150"/>
      <c r="F167" s="134"/>
      <c r="G167" s="134"/>
      <c r="H167" s="134"/>
      <c r="I167" s="132"/>
      <c r="J167" s="132"/>
      <c r="K167" s="134"/>
      <c r="L167" s="134"/>
      <c r="M167" s="134"/>
      <c r="N167" s="134"/>
      <c r="O167" s="134"/>
      <c r="P167" s="134"/>
      <c r="Q167" s="134"/>
      <c r="R167" s="134"/>
    </row>
    <row r="168" spans="2:18" x14ac:dyDescent="0.2">
      <c r="B168" s="150"/>
      <c r="C168" s="150"/>
      <c r="D168" s="150"/>
      <c r="E168" s="150"/>
      <c r="F168" s="134"/>
      <c r="G168" s="134"/>
      <c r="H168" s="134"/>
      <c r="I168" s="132"/>
      <c r="J168" s="132"/>
      <c r="K168" s="134"/>
      <c r="L168" s="134"/>
      <c r="M168" s="134"/>
      <c r="N168" s="134"/>
      <c r="O168" s="134"/>
      <c r="P168" s="134"/>
      <c r="Q168" s="134"/>
      <c r="R168" s="134"/>
    </row>
    <row r="169" spans="2:18" x14ac:dyDescent="0.2">
      <c r="B169" s="150"/>
      <c r="C169" s="150"/>
      <c r="D169" s="150"/>
      <c r="E169" s="150"/>
      <c r="F169" s="134"/>
      <c r="G169" s="134"/>
      <c r="H169" s="134"/>
      <c r="I169" s="132"/>
      <c r="J169" s="132"/>
      <c r="K169" s="134"/>
      <c r="L169" s="134"/>
      <c r="M169" s="134"/>
      <c r="N169" s="134"/>
      <c r="O169" s="134"/>
      <c r="P169" s="134"/>
      <c r="Q169" s="134"/>
      <c r="R169" s="134"/>
    </row>
    <row r="170" spans="2:18" x14ac:dyDescent="0.2">
      <c r="B170" s="150"/>
      <c r="C170" s="150"/>
      <c r="D170" s="150"/>
      <c r="E170" s="150"/>
      <c r="F170" s="134"/>
      <c r="G170" s="134"/>
      <c r="H170" s="134"/>
      <c r="I170" s="132"/>
      <c r="J170" s="132"/>
      <c r="K170" s="134"/>
      <c r="L170" s="134"/>
      <c r="M170" s="134"/>
      <c r="N170" s="134"/>
      <c r="O170" s="134"/>
      <c r="P170" s="134"/>
      <c r="Q170" s="134"/>
      <c r="R170" s="134"/>
    </row>
    <row r="171" spans="2:18" x14ac:dyDescent="0.2">
      <c r="B171" s="150"/>
      <c r="C171" s="150"/>
      <c r="D171" s="150"/>
      <c r="E171" s="150"/>
      <c r="F171" s="134"/>
      <c r="G171" s="134"/>
      <c r="H171" s="134"/>
      <c r="I171" s="132"/>
      <c r="J171" s="132"/>
      <c r="K171" s="134"/>
      <c r="L171" s="134"/>
      <c r="M171" s="134"/>
      <c r="N171" s="134"/>
      <c r="O171" s="134"/>
      <c r="P171" s="134"/>
      <c r="Q171" s="134"/>
      <c r="R171" s="134"/>
    </row>
    <row r="172" spans="2:18" x14ac:dyDescent="0.2">
      <c r="B172" s="150"/>
      <c r="C172" s="150"/>
      <c r="D172" s="150"/>
      <c r="E172" s="150"/>
      <c r="F172" s="134"/>
      <c r="G172" s="134"/>
      <c r="H172" s="134"/>
      <c r="I172" s="132"/>
      <c r="J172" s="132"/>
      <c r="K172" s="134"/>
      <c r="L172" s="134"/>
      <c r="M172" s="134"/>
      <c r="N172" s="134"/>
      <c r="O172" s="134"/>
      <c r="P172" s="134"/>
      <c r="Q172" s="134"/>
      <c r="R172" s="134"/>
    </row>
    <row r="173" spans="2:18" x14ac:dyDescent="0.2">
      <c r="B173" s="150"/>
      <c r="C173" s="150"/>
      <c r="D173" s="150"/>
      <c r="E173" s="150"/>
      <c r="F173" s="134"/>
      <c r="G173" s="134"/>
      <c r="H173" s="134"/>
      <c r="I173" s="132"/>
      <c r="J173" s="132"/>
      <c r="K173" s="134"/>
      <c r="L173" s="134"/>
      <c r="M173" s="134"/>
      <c r="N173" s="134"/>
      <c r="O173" s="134"/>
      <c r="P173" s="134"/>
      <c r="Q173" s="134"/>
      <c r="R173" s="134"/>
    </row>
    <row r="174" spans="2:18" x14ac:dyDescent="0.2">
      <c r="B174" s="150"/>
      <c r="C174" s="150"/>
      <c r="D174" s="150"/>
      <c r="E174" s="150"/>
      <c r="F174" s="134"/>
      <c r="G174" s="134"/>
      <c r="H174" s="134"/>
      <c r="I174" s="132"/>
      <c r="J174" s="132"/>
      <c r="K174" s="134"/>
      <c r="L174" s="134"/>
      <c r="M174" s="134"/>
      <c r="N174" s="134"/>
      <c r="O174" s="134"/>
      <c r="P174" s="134"/>
      <c r="Q174" s="134"/>
      <c r="R174" s="134"/>
    </row>
    <row r="175" spans="2:18" x14ac:dyDescent="0.2">
      <c r="B175" s="150"/>
      <c r="C175" s="150"/>
      <c r="D175" s="150"/>
      <c r="E175" s="150"/>
      <c r="F175" s="134"/>
      <c r="G175" s="134"/>
      <c r="H175" s="134"/>
      <c r="I175" s="132"/>
      <c r="J175" s="132"/>
      <c r="K175" s="134"/>
      <c r="L175" s="134"/>
      <c r="M175" s="134"/>
      <c r="N175" s="134"/>
      <c r="O175" s="134"/>
      <c r="P175" s="134"/>
      <c r="Q175" s="134"/>
      <c r="R175" s="134"/>
    </row>
    <row r="176" spans="2:18" x14ac:dyDescent="0.2">
      <c r="B176" s="150"/>
      <c r="C176" s="150"/>
      <c r="D176" s="150"/>
      <c r="E176" s="150"/>
      <c r="F176" s="134"/>
      <c r="G176" s="134"/>
      <c r="H176" s="134"/>
      <c r="I176" s="132"/>
      <c r="J176" s="132"/>
      <c r="K176" s="134"/>
      <c r="L176" s="134"/>
      <c r="M176" s="134"/>
      <c r="N176" s="134"/>
      <c r="O176" s="134"/>
      <c r="P176" s="134"/>
      <c r="Q176" s="134"/>
      <c r="R176" s="134"/>
    </row>
    <row r="177" spans="2:18" x14ac:dyDescent="0.2">
      <c r="B177" s="150"/>
      <c r="C177" s="150"/>
      <c r="D177" s="150"/>
      <c r="E177" s="150"/>
      <c r="F177" s="134"/>
      <c r="G177" s="134"/>
      <c r="H177" s="134"/>
      <c r="I177" s="132"/>
      <c r="J177" s="132"/>
      <c r="K177" s="134"/>
      <c r="L177" s="134"/>
      <c r="M177" s="134"/>
      <c r="N177" s="134"/>
      <c r="O177" s="134"/>
      <c r="P177" s="134"/>
      <c r="Q177" s="134"/>
      <c r="R177" s="134"/>
    </row>
    <row r="178" spans="2:18" x14ac:dyDescent="0.2">
      <c r="B178" s="150"/>
      <c r="C178" s="150"/>
      <c r="D178" s="150"/>
      <c r="E178" s="150"/>
      <c r="F178" s="134"/>
      <c r="G178" s="134"/>
      <c r="H178" s="134"/>
      <c r="I178" s="132"/>
      <c r="J178" s="132"/>
      <c r="K178" s="134"/>
      <c r="L178" s="134"/>
      <c r="M178" s="134"/>
      <c r="N178" s="134"/>
      <c r="O178" s="134"/>
      <c r="P178" s="134"/>
      <c r="Q178" s="134"/>
      <c r="R178" s="134"/>
    </row>
    <row r="179" spans="2:18" x14ac:dyDescent="0.2">
      <c r="B179" s="150"/>
      <c r="C179" s="150"/>
      <c r="D179" s="150"/>
      <c r="E179" s="150"/>
      <c r="F179" s="134"/>
      <c r="G179" s="134"/>
      <c r="H179" s="134"/>
      <c r="I179" s="132"/>
      <c r="J179" s="132"/>
      <c r="K179" s="134"/>
      <c r="L179" s="134"/>
      <c r="M179" s="134"/>
      <c r="N179" s="134"/>
      <c r="O179" s="134"/>
      <c r="P179" s="134"/>
      <c r="Q179" s="134"/>
      <c r="R179" s="134"/>
    </row>
    <row r="180" spans="2:18" x14ac:dyDescent="0.2">
      <c r="B180" s="150"/>
      <c r="C180" s="150"/>
      <c r="D180" s="150"/>
      <c r="E180" s="150"/>
      <c r="F180" s="134"/>
      <c r="G180" s="134"/>
      <c r="H180" s="134"/>
      <c r="I180" s="132"/>
      <c r="J180" s="132"/>
      <c r="K180" s="134"/>
      <c r="L180" s="134"/>
      <c r="M180" s="134"/>
      <c r="N180" s="134"/>
      <c r="O180" s="134"/>
      <c r="P180" s="134"/>
      <c r="Q180" s="134"/>
      <c r="R180" s="134"/>
    </row>
    <row r="181" spans="2:18" x14ac:dyDescent="0.2">
      <c r="B181" s="150"/>
      <c r="C181" s="150"/>
      <c r="D181" s="150"/>
      <c r="E181" s="150"/>
      <c r="F181" s="134"/>
      <c r="G181" s="134"/>
      <c r="H181" s="134"/>
      <c r="I181" s="132"/>
      <c r="J181" s="132"/>
      <c r="K181" s="134"/>
      <c r="L181" s="134"/>
      <c r="M181" s="134"/>
      <c r="N181" s="134"/>
      <c r="O181" s="134"/>
      <c r="P181" s="134"/>
      <c r="Q181" s="134"/>
      <c r="R181" s="134"/>
    </row>
    <row r="182" spans="2:18" x14ac:dyDescent="0.2">
      <c r="B182" s="150"/>
      <c r="C182" s="150"/>
      <c r="D182" s="150"/>
      <c r="E182" s="150"/>
      <c r="F182" s="134"/>
      <c r="G182" s="134"/>
      <c r="H182" s="134"/>
      <c r="I182" s="132"/>
      <c r="J182" s="132"/>
      <c r="K182" s="134"/>
      <c r="L182" s="134"/>
      <c r="M182" s="134"/>
      <c r="N182" s="134"/>
      <c r="O182" s="134"/>
      <c r="P182" s="134"/>
      <c r="Q182" s="134"/>
      <c r="R182" s="134"/>
    </row>
    <row r="183" spans="2:18" x14ac:dyDescent="0.2">
      <c r="B183" s="150"/>
      <c r="C183" s="150"/>
      <c r="D183" s="150"/>
      <c r="E183" s="150"/>
      <c r="F183" s="134"/>
      <c r="G183" s="134"/>
      <c r="H183" s="134"/>
      <c r="I183" s="132"/>
      <c r="J183" s="132"/>
      <c r="K183" s="134"/>
      <c r="L183" s="134"/>
      <c r="M183" s="134"/>
      <c r="N183" s="134"/>
      <c r="O183" s="134"/>
      <c r="P183" s="134"/>
      <c r="Q183" s="134"/>
      <c r="R183" s="134"/>
    </row>
    <row r="184" spans="2:18" x14ac:dyDescent="0.2">
      <c r="B184" s="150"/>
      <c r="C184" s="150"/>
      <c r="D184" s="150"/>
      <c r="E184" s="150"/>
      <c r="F184" s="134"/>
      <c r="G184" s="134"/>
      <c r="H184" s="134"/>
      <c r="I184" s="132"/>
      <c r="J184" s="132"/>
      <c r="K184" s="134"/>
      <c r="L184" s="134"/>
      <c r="M184" s="134"/>
      <c r="N184" s="134"/>
      <c r="O184" s="134"/>
      <c r="P184" s="134"/>
      <c r="Q184" s="134"/>
      <c r="R184" s="134"/>
    </row>
    <row r="185" spans="2:18" x14ac:dyDescent="0.2">
      <c r="B185" s="150"/>
      <c r="C185" s="150"/>
      <c r="D185" s="150"/>
      <c r="E185" s="150"/>
      <c r="F185" s="134"/>
      <c r="G185" s="134"/>
      <c r="H185" s="134"/>
      <c r="I185" s="132"/>
      <c r="J185" s="132"/>
      <c r="K185" s="134"/>
      <c r="L185" s="134"/>
      <c r="M185" s="134"/>
      <c r="N185" s="134"/>
      <c r="O185" s="134"/>
      <c r="P185" s="134"/>
      <c r="Q185" s="134"/>
      <c r="R185" s="134"/>
    </row>
    <row r="186" spans="2:18" x14ac:dyDescent="0.2">
      <c r="B186" s="150"/>
      <c r="C186" s="150"/>
      <c r="D186" s="150"/>
      <c r="E186" s="150"/>
      <c r="F186" s="134"/>
      <c r="G186" s="134"/>
      <c r="H186" s="134"/>
      <c r="I186" s="132"/>
      <c r="J186" s="132"/>
      <c r="K186" s="134"/>
      <c r="L186" s="134"/>
      <c r="M186" s="134"/>
      <c r="N186" s="134"/>
      <c r="O186" s="134"/>
      <c r="P186" s="134"/>
      <c r="Q186" s="134"/>
      <c r="R186" s="134"/>
    </row>
    <row r="187" spans="2:18" x14ac:dyDescent="0.2">
      <c r="B187" s="150"/>
      <c r="C187" s="150"/>
      <c r="D187" s="150"/>
      <c r="E187" s="150"/>
      <c r="F187" s="134"/>
      <c r="G187" s="134"/>
      <c r="H187" s="134"/>
      <c r="I187" s="132"/>
      <c r="J187" s="132"/>
      <c r="K187" s="134"/>
      <c r="L187" s="134"/>
      <c r="M187" s="134"/>
      <c r="N187" s="134"/>
      <c r="O187" s="134"/>
      <c r="P187" s="134"/>
      <c r="Q187" s="134"/>
      <c r="R187" s="134"/>
    </row>
    <row r="188" spans="2:18" x14ac:dyDescent="0.2">
      <c r="B188" s="150"/>
      <c r="C188" s="150"/>
      <c r="D188" s="150"/>
      <c r="E188" s="150"/>
      <c r="F188" s="134"/>
      <c r="G188" s="134"/>
      <c r="H188" s="134"/>
      <c r="I188" s="132"/>
      <c r="J188" s="132"/>
      <c r="K188" s="134"/>
      <c r="L188" s="134"/>
      <c r="M188" s="134"/>
      <c r="N188" s="134"/>
      <c r="O188" s="134"/>
      <c r="P188" s="134"/>
      <c r="Q188" s="134"/>
      <c r="R188" s="134"/>
    </row>
    <row r="189" spans="2:18" x14ac:dyDescent="0.2">
      <c r="B189" s="150"/>
      <c r="C189" s="150"/>
      <c r="D189" s="150"/>
      <c r="E189" s="150"/>
      <c r="F189" s="134"/>
      <c r="G189" s="134"/>
      <c r="H189" s="134"/>
      <c r="I189" s="132"/>
      <c r="J189" s="132"/>
      <c r="K189" s="134"/>
      <c r="L189" s="134"/>
      <c r="M189" s="134"/>
      <c r="N189" s="134"/>
      <c r="O189" s="134"/>
      <c r="P189" s="134"/>
      <c r="Q189" s="134"/>
      <c r="R189" s="134"/>
    </row>
    <row r="190" spans="2:18" x14ac:dyDescent="0.2">
      <c r="B190" s="150"/>
      <c r="C190" s="150"/>
      <c r="D190" s="150"/>
      <c r="E190" s="150"/>
      <c r="F190" s="134"/>
      <c r="G190" s="134"/>
      <c r="H190" s="134"/>
      <c r="I190" s="132"/>
      <c r="J190" s="132"/>
      <c r="K190" s="134"/>
      <c r="L190" s="134"/>
      <c r="M190" s="134"/>
      <c r="N190" s="134"/>
      <c r="O190" s="134"/>
      <c r="P190" s="134"/>
      <c r="Q190" s="134"/>
      <c r="R190" s="134"/>
    </row>
    <row r="191" spans="2:18" x14ac:dyDescent="0.2">
      <c r="B191" s="150"/>
      <c r="C191" s="150"/>
      <c r="D191" s="150"/>
      <c r="E191" s="150"/>
      <c r="F191" s="134"/>
      <c r="G191" s="134"/>
      <c r="H191" s="134"/>
      <c r="I191" s="132"/>
      <c r="J191" s="132"/>
      <c r="K191" s="134"/>
      <c r="L191" s="134"/>
      <c r="M191" s="134"/>
      <c r="N191" s="134"/>
      <c r="O191" s="134"/>
      <c r="P191" s="134"/>
      <c r="Q191" s="134"/>
      <c r="R191" s="134"/>
    </row>
    <row r="192" spans="2:18" x14ac:dyDescent="0.2">
      <c r="B192" s="150"/>
      <c r="C192" s="150"/>
      <c r="D192" s="150"/>
      <c r="E192" s="150"/>
      <c r="F192" s="134"/>
      <c r="G192" s="134"/>
      <c r="H192" s="134"/>
      <c r="I192" s="132"/>
      <c r="J192" s="132"/>
      <c r="K192" s="134"/>
      <c r="L192" s="134"/>
      <c r="M192" s="134"/>
      <c r="N192" s="134"/>
      <c r="O192" s="134"/>
      <c r="P192" s="134"/>
      <c r="Q192" s="134"/>
      <c r="R192" s="134"/>
    </row>
    <row r="193" spans="2:18" x14ac:dyDescent="0.2">
      <c r="B193" s="150"/>
      <c r="C193" s="150"/>
      <c r="D193" s="150"/>
      <c r="E193" s="150"/>
      <c r="F193" s="134"/>
      <c r="G193" s="134"/>
      <c r="H193" s="134"/>
      <c r="I193" s="132"/>
      <c r="J193" s="132"/>
      <c r="K193" s="134"/>
      <c r="L193" s="134"/>
      <c r="M193" s="134"/>
      <c r="N193" s="134"/>
      <c r="O193" s="134"/>
      <c r="P193" s="134"/>
      <c r="Q193" s="134"/>
      <c r="R193" s="134"/>
    </row>
    <row r="194" spans="2:18" x14ac:dyDescent="0.2">
      <c r="B194" s="150"/>
      <c r="C194" s="150"/>
      <c r="D194" s="150"/>
      <c r="E194" s="150"/>
      <c r="F194" s="134"/>
      <c r="G194" s="134"/>
      <c r="H194" s="134"/>
      <c r="I194" s="132"/>
      <c r="J194" s="132"/>
      <c r="K194" s="134"/>
      <c r="L194" s="134"/>
      <c r="M194" s="134"/>
      <c r="N194" s="134"/>
      <c r="O194" s="134"/>
      <c r="P194" s="134"/>
      <c r="Q194" s="134"/>
      <c r="R194" s="134"/>
    </row>
    <row r="195" spans="2:18" x14ac:dyDescent="0.2">
      <c r="B195" s="150"/>
      <c r="C195" s="150"/>
      <c r="D195" s="150"/>
      <c r="E195" s="150"/>
      <c r="F195" s="134"/>
      <c r="G195" s="134"/>
      <c r="H195" s="134"/>
      <c r="I195" s="132"/>
      <c r="J195" s="132"/>
      <c r="K195" s="134"/>
      <c r="L195" s="134"/>
      <c r="M195" s="134"/>
      <c r="N195" s="134"/>
      <c r="O195" s="134"/>
      <c r="P195" s="134"/>
      <c r="Q195" s="134"/>
      <c r="R195" s="134"/>
    </row>
    <row r="196" spans="2:18" x14ac:dyDescent="0.2">
      <c r="B196" s="150"/>
      <c r="C196" s="150"/>
      <c r="D196" s="150"/>
      <c r="E196" s="150"/>
      <c r="F196" s="134"/>
      <c r="G196" s="134"/>
      <c r="H196" s="134"/>
      <c r="I196" s="132"/>
      <c r="J196" s="132"/>
      <c r="K196" s="134"/>
      <c r="L196" s="134"/>
      <c r="M196" s="134"/>
      <c r="N196" s="134"/>
      <c r="O196" s="134"/>
      <c r="P196" s="134"/>
      <c r="Q196" s="134"/>
      <c r="R196" s="134"/>
    </row>
    <row r="197" spans="2:18" x14ac:dyDescent="0.2">
      <c r="B197" s="150"/>
      <c r="C197" s="150"/>
      <c r="D197" s="150"/>
      <c r="E197" s="150"/>
      <c r="F197" s="134"/>
      <c r="G197" s="134"/>
      <c r="H197" s="134"/>
      <c r="I197" s="132"/>
      <c r="J197" s="132"/>
      <c r="K197" s="134"/>
      <c r="L197" s="134"/>
      <c r="M197" s="134"/>
      <c r="N197" s="134"/>
      <c r="O197" s="134"/>
      <c r="P197" s="134"/>
      <c r="Q197" s="134"/>
      <c r="R197" s="134"/>
    </row>
    <row r="198" spans="2:18" x14ac:dyDescent="0.2">
      <c r="B198" s="150"/>
      <c r="C198" s="150"/>
      <c r="D198" s="150"/>
      <c r="E198" s="150"/>
      <c r="F198" s="134"/>
      <c r="G198" s="134"/>
      <c r="H198" s="134"/>
      <c r="I198" s="132"/>
      <c r="J198" s="132"/>
      <c r="K198" s="134"/>
      <c r="L198" s="134"/>
      <c r="M198" s="134"/>
      <c r="N198" s="134"/>
      <c r="O198" s="134"/>
      <c r="P198" s="134"/>
      <c r="Q198" s="134"/>
      <c r="R198" s="134"/>
    </row>
    <row r="199" spans="2:18" x14ac:dyDescent="0.2">
      <c r="B199" s="150"/>
      <c r="C199" s="150"/>
      <c r="D199" s="150"/>
      <c r="E199" s="150"/>
      <c r="F199" s="134"/>
      <c r="G199" s="134"/>
      <c r="H199" s="134"/>
      <c r="I199" s="132"/>
      <c r="J199" s="132"/>
      <c r="K199" s="134"/>
      <c r="L199" s="134"/>
      <c r="M199" s="134"/>
      <c r="N199" s="134"/>
      <c r="O199" s="134"/>
      <c r="P199" s="134"/>
      <c r="Q199" s="134"/>
      <c r="R199" s="134"/>
    </row>
    <row r="200" spans="2:18" x14ac:dyDescent="0.2">
      <c r="B200" s="150"/>
      <c r="C200" s="150"/>
      <c r="D200" s="150"/>
      <c r="E200" s="150"/>
      <c r="F200" s="134"/>
      <c r="G200" s="134"/>
      <c r="H200" s="134"/>
      <c r="I200" s="132"/>
      <c r="J200" s="132"/>
      <c r="K200" s="134"/>
      <c r="L200" s="134"/>
      <c r="M200" s="134"/>
      <c r="N200" s="134"/>
      <c r="O200" s="134"/>
      <c r="P200" s="134"/>
      <c r="Q200" s="134"/>
      <c r="R200" s="134"/>
    </row>
    <row r="201" spans="2:18" x14ac:dyDescent="0.2">
      <c r="B201" s="150"/>
      <c r="C201" s="150"/>
      <c r="D201" s="150"/>
      <c r="E201" s="150"/>
      <c r="F201" s="134"/>
      <c r="G201" s="134"/>
      <c r="H201" s="134"/>
      <c r="I201" s="132"/>
      <c r="J201" s="132"/>
      <c r="K201" s="134"/>
      <c r="L201" s="134"/>
      <c r="M201" s="134"/>
      <c r="N201" s="134"/>
      <c r="O201" s="134"/>
      <c r="P201" s="134"/>
      <c r="Q201" s="134"/>
      <c r="R201" s="134"/>
    </row>
    <row r="202" spans="2:18" x14ac:dyDescent="0.2">
      <c r="B202" s="150"/>
      <c r="C202" s="150"/>
      <c r="D202" s="150"/>
      <c r="E202" s="150"/>
      <c r="F202" s="134"/>
      <c r="G202" s="134"/>
      <c r="H202" s="134"/>
      <c r="I202" s="132"/>
      <c r="J202" s="132"/>
      <c r="K202" s="134"/>
      <c r="L202" s="134"/>
      <c r="M202" s="134"/>
      <c r="N202" s="134"/>
      <c r="O202" s="134"/>
      <c r="P202" s="134"/>
      <c r="Q202" s="134"/>
      <c r="R202" s="134"/>
    </row>
    <row r="203" spans="2:18" x14ac:dyDescent="0.2">
      <c r="B203" s="150"/>
      <c r="C203" s="150"/>
      <c r="D203" s="150"/>
      <c r="E203" s="150"/>
      <c r="F203" s="134"/>
      <c r="G203" s="134"/>
      <c r="H203" s="134"/>
      <c r="I203" s="132"/>
      <c r="J203" s="132"/>
      <c r="K203" s="134"/>
      <c r="L203" s="134"/>
      <c r="M203" s="134"/>
      <c r="N203" s="134"/>
      <c r="O203" s="134"/>
      <c r="P203" s="134"/>
      <c r="Q203" s="134"/>
      <c r="R203" s="134"/>
    </row>
    <row r="204" spans="2:18" x14ac:dyDescent="0.2">
      <c r="B204" s="150"/>
      <c r="C204" s="150"/>
      <c r="D204" s="150"/>
      <c r="E204" s="150"/>
      <c r="F204" s="134"/>
      <c r="G204" s="134"/>
      <c r="H204" s="134"/>
      <c r="I204" s="132"/>
      <c r="J204" s="132"/>
      <c r="K204" s="134"/>
      <c r="L204" s="134"/>
      <c r="M204" s="134"/>
      <c r="N204" s="134"/>
      <c r="O204" s="134"/>
      <c r="P204" s="134"/>
      <c r="Q204" s="134"/>
      <c r="R204" s="134"/>
    </row>
    <row r="205" spans="2:18" x14ac:dyDescent="0.2">
      <c r="B205" s="150"/>
      <c r="C205" s="150"/>
      <c r="D205" s="150"/>
      <c r="E205" s="150"/>
      <c r="F205" s="134"/>
      <c r="G205" s="134"/>
      <c r="H205" s="134"/>
      <c r="I205" s="132"/>
      <c r="J205" s="132"/>
      <c r="K205" s="134"/>
      <c r="L205" s="134"/>
      <c r="M205" s="134"/>
      <c r="N205" s="134"/>
      <c r="O205" s="134"/>
      <c r="P205" s="134"/>
      <c r="Q205" s="134"/>
      <c r="R205" s="134"/>
    </row>
    <row r="206" spans="2:18" x14ac:dyDescent="0.2">
      <c r="B206" s="150"/>
      <c r="C206" s="150"/>
      <c r="D206" s="150"/>
      <c r="E206" s="150"/>
      <c r="F206" s="134"/>
      <c r="G206" s="134"/>
      <c r="H206" s="134"/>
      <c r="I206" s="132"/>
      <c r="J206" s="132"/>
      <c r="K206" s="134"/>
      <c r="L206" s="134"/>
      <c r="M206" s="134"/>
      <c r="N206" s="134"/>
      <c r="O206" s="134"/>
      <c r="P206" s="134"/>
      <c r="Q206" s="134"/>
      <c r="R206" s="134"/>
    </row>
    <row r="207" spans="2:18" x14ac:dyDescent="0.2">
      <c r="B207" s="150"/>
      <c r="C207" s="150"/>
      <c r="D207" s="150"/>
      <c r="E207" s="150"/>
      <c r="F207" s="134"/>
      <c r="G207" s="134"/>
      <c r="H207" s="134"/>
      <c r="I207" s="132"/>
      <c r="J207" s="132"/>
      <c r="K207" s="134"/>
      <c r="L207" s="134"/>
      <c r="M207" s="134"/>
      <c r="N207" s="134"/>
      <c r="O207" s="134"/>
      <c r="P207" s="134"/>
      <c r="Q207" s="134"/>
      <c r="R207" s="134"/>
    </row>
    <row r="208" spans="2:18" x14ac:dyDescent="0.2">
      <c r="B208" s="150"/>
      <c r="C208" s="150"/>
      <c r="D208" s="150"/>
      <c r="E208" s="150"/>
      <c r="F208" s="134"/>
      <c r="G208" s="134"/>
      <c r="H208" s="134"/>
      <c r="I208" s="132"/>
      <c r="J208" s="132"/>
      <c r="K208" s="134"/>
      <c r="L208" s="134"/>
      <c r="M208" s="134"/>
      <c r="N208" s="134"/>
      <c r="O208" s="134"/>
      <c r="P208" s="134"/>
      <c r="Q208" s="134"/>
      <c r="R208" s="134"/>
    </row>
    <row r="209" spans="2:18" x14ac:dyDescent="0.2">
      <c r="B209" s="150"/>
      <c r="C209" s="150"/>
      <c r="D209" s="150"/>
      <c r="E209" s="150"/>
      <c r="F209" s="134"/>
      <c r="G209" s="134"/>
      <c r="H209" s="134"/>
      <c r="I209" s="132"/>
      <c r="J209" s="132"/>
      <c r="K209" s="134"/>
      <c r="L209" s="134"/>
      <c r="M209" s="134"/>
      <c r="N209" s="134"/>
      <c r="O209" s="134"/>
      <c r="P209" s="134"/>
      <c r="Q209" s="134"/>
      <c r="R209" s="134"/>
    </row>
    <row r="210" spans="2:18" x14ac:dyDescent="0.2">
      <c r="B210" s="150"/>
      <c r="C210" s="150"/>
      <c r="D210" s="150"/>
      <c r="E210" s="150"/>
      <c r="F210" s="134"/>
      <c r="G210" s="134"/>
      <c r="H210" s="134"/>
      <c r="I210" s="132"/>
      <c r="J210" s="132"/>
      <c r="K210" s="134"/>
      <c r="L210" s="134"/>
      <c r="M210" s="134"/>
      <c r="N210" s="134"/>
      <c r="O210" s="134"/>
      <c r="P210" s="134"/>
      <c r="Q210" s="134"/>
      <c r="R210" s="134"/>
    </row>
    <row r="211" spans="2:18" x14ac:dyDescent="0.2">
      <c r="B211" s="150"/>
      <c r="C211" s="150"/>
      <c r="D211" s="150"/>
      <c r="E211" s="150"/>
      <c r="F211" s="134"/>
      <c r="G211" s="134"/>
      <c r="H211" s="134"/>
      <c r="I211" s="132"/>
      <c r="J211" s="132"/>
      <c r="K211" s="134"/>
      <c r="L211" s="134"/>
      <c r="M211" s="134"/>
      <c r="N211" s="134"/>
      <c r="O211" s="134"/>
      <c r="P211" s="134"/>
      <c r="Q211" s="134"/>
      <c r="R211" s="134"/>
    </row>
    <row r="212" spans="2:18" x14ac:dyDescent="0.2">
      <c r="B212" s="150"/>
      <c r="C212" s="150"/>
      <c r="D212" s="150"/>
      <c r="E212" s="150"/>
      <c r="F212" s="134"/>
      <c r="G212" s="134"/>
      <c r="H212" s="134"/>
      <c r="I212" s="132"/>
      <c r="J212" s="132"/>
      <c r="K212" s="134"/>
      <c r="L212" s="134"/>
      <c r="M212" s="134"/>
      <c r="N212" s="134"/>
      <c r="O212" s="134"/>
      <c r="P212" s="134"/>
      <c r="Q212" s="134"/>
      <c r="R212" s="134"/>
    </row>
    <row r="213" spans="2:18" x14ac:dyDescent="0.2">
      <c r="B213" s="150"/>
      <c r="C213" s="150"/>
      <c r="D213" s="150"/>
      <c r="E213" s="150"/>
      <c r="F213" s="134"/>
      <c r="G213" s="134"/>
      <c r="H213" s="134"/>
      <c r="I213" s="132"/>
      <c r="J213" s="132"/>
      <c r="K213" s="134"/>
      <c r="L213" s="134"/>
      <c r="M213" s="134"/>
      <c r="N213" s="134"/>
      <c r="O213" s="134"/>
      <c r="P213" s="134"/>
      <c r="Q213" s="134"/>
      <c r="R213" s="134"/>
    </row>
    <row r="214" spans="2:18" x14ac:dyDescent="0.2">
      <c r="B214" s="150"/>
      <c r="C214" s="150"/>
      <c r="D214" s="150"/>
      <c r="E214" s="150"/>
      <c r="F214" s="134"/>
      <c r="G214" s="134"/>
      <c r="H214" s="134"/>
      <c r="I214" s="132"/>
      <c r="J214" s="132"/>
      <c r="K214" s="134"/>
      <c r="L214" s="134"/>
      <c r="M214" s="134"/>
      <c r="N214" s="134"/>
      <c r="O214" s="134"/>
      <c r="P214" s="134"/>
      <c r="Q214" s="134"/>
      <c r="R214" s="134"/>
    </row>
    <row r="215" spans="2:18" x14ac:dyDescent="0.2">
      <c r="B215" s="150"/>
      <c r="C215" s="150"/>
      <c r="D215" s="150"/>
      <c r="E215" s="150"/>
      <c r="F215" s="134"/>
      <c r="G215" s="134"/>
      <c r="H215" s="134"/>
      <c r="I215" s="132"/>
      <c r="J215" s="132"/>
      <c r="K215" s="134"/>
      <c r="L215" s="134"/>
      <c r="M215" s="134"/>
      <c r="N215" s="134"/>
      <c r="O215" s="134"/>
      <c r="P215" s="134"/>
      <c r="Q215" s="134"/>
      <c r="R215" s="134"/>
    </row>
    <row r="216" spans="2:18" x14ac:dyDescent="0.2">
      <c r="B216" s="150"/>
      <c r="C216" s="150"/>
      <c r="D216" s="150"/>
      <c r="E216" s="150"/>
      <c r="F216" s="134"/>
      <c r="G216" s="134"/>
      <c r="H216" s="134"/>
      <c r="I216" s="132"/>
      <c r="J216" s="132"/>
      <c r="K216" s="134"/>
      <c r="L216" s="134"/>
      <c r="M216" s="134"/>
      <c r="N216" s="134"/>
      <c r="O216" s="134"/>
      <c r="P216" s="134"/>
      <c r="Q216" s="134"/>
      <c r="R216" s="134"/>
    </row>
    <row r="217" spans="2:18" x14ac:dyDescent="0.2">
      <c r="B217" s="150"/>
      <c r="C217" s="150"/>
      <c r="D217" s="150"/>
      <c r="E217" s="150"/>
      <c r="F217" s="134"/>
      <c r="G217" s="134"/>
      <c r="H217" s="134"/>
      <c r="I217" s="132"/>
      <c r="J217" s="132"/>
      <c r="K217" s="134"/>
      <c r="L217" s="134"/>
      <c r="M217" s="134"/>
      <c r="N217" s="134"/>
      <c r="O217" s="134"/>
      <c r="P217" s="134"/>
      <c r="Q217" s="134"/>
      <c r="R217" s="134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45" bestFit="1" customWidth="1"/>
    <col min="2" max="2" width="10.5703125" style="145" bestFit="1" customWidth="1"/>
    <col min="3" max="3" width="11.42578125" style="145" bestFit="1" customWidth="1"/>
    <col min="4" max="4" width="6.28515625" style="145" bestFit="1" customWidth="1"/>
    <col min="5" max="5" width="7.5703125" style="145" hidden="1" customWidth="1"/>
    <col min="6" max="16384" width="9.140625" style="145"/>
  </cols>
  <sheetData>
    <row r="2" spans="1:20" ht="36.75" customHeight="1" x14ac:dyDescent="0.3">
      <c r="A2" s="273" t="s">
        <v>74</v>
      </c>
      <c r="B2" s="274"/>
      <c r="C2" s="274"/>
      <c r="D2" s="27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1:20" x14ac:dyDescent="0.2">
      <c r="A3" s="26"/>
    </row>
    <row r="5" spans="1:20" s="178" customFormat="1" x14ac:dyDescent="0.2">
      <c r="D5" s="190"/>
    </row>
    <row r="6" spans="1:20" s="50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45" bestFit="1" customWidth="1"/>
    <col min="2" max="2" width="10.5703125" style="145" bestFit="1" customWidth="1"/>
    <col min="3" max="3" width="11.42578125" style="145" bestFit="1" customWidth="1"/>
    <col min="4" max="4" width="6.28515625" style="145" bestFit="1" customWidth="1"/>
    <col min="5" max="5" width="7.5703125" style="145" hidden="1" customWidth="1"/>
    <col min="6" max="16384" width="9.140625" style="145"/>
  </cols>
  <sheetData>
    <row r="2" spans="1:20" ht="35.25" customHeight="1" x14ac:dyDescent="0.3">
      <c r="A2" s="273" t="s">
        <v>83</v>
      </c>
      <c r="B2" s="274"/>
      <c r="C2" s="274"/>
      <c r="D2" s="27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1:20" x14ac:dyDescent="0.2">
      <c r="A3" s="26"/>
    </row>
    <row r="5" spans="1:20" s="178" customFormat="1" x14ac:dyDescent="0.2">
      <c r="D5" s="190"/>
    </row>
    <row r="6" spans="1:20" s="50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145" bestFit="1" customWidth="1"/>
    <col min="2" max="7" width="8.7109375" style="145" bestFit="1" customWidth="1"/>
    <col min="8" max="8" width="7.5703125" style="145" hidden="1" customWidth="1"/>
    <col min="9" max="16384" width="9.140625" style="145"/>
  </cols>
  <sheetData>
    <row r="2" spans="1:20" ht="18.75" x14ac:dyDescent="0.3">
      <c r="A2" s="5" t="s">
        <v>199</v>
      </c>
      <c r="B2" s="274"/>
      <c r="C2" s="274"/>
      <c r="D2" s="274"/>
      <c r="E2" s="274"/>
      <c r="F2" s="274"/>
      <c r="G2" s="27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1:20" x14ac:dyDescent="0.2">
      <c r="A3" s="26"/>
    </row>
    <row r="4" spans="1:20" s="178" customFormat="1" x14ac:dyDescent="0.2">
      <c r="G4" s="190" t="s">
        <v>192</v>
      </c>
    </row>
    <row r="5" spans="1:20" s="50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17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C4" sqref="C4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218</v>
      </c>
    </row>
    <row r="3" spans="1:7" x14ac:dyDescent="0.2">
      <c r="A3" t="s">
        <v>139</v>
      </c>
      <c r="B3" s="210">
        <v>43646</v>
      </c>
      <c r="C3" s="131" t="s">
        <v>61</v>
      </c>
    </row>
    <row r="4" spans="1:7" x14ac:dyDescent="0.2">
      <c r="A4" t="s">
        <v>11</v>
      </c>
      <c r="B4">
        <v>1000000000</v>
      </c>
      <c r="C4" t="str">
        <f t="shared" ref="C4:E4" si="0">IF($A$9="UKR",C6,C7 )</f>
        <v>млрд. дол. США</v>
      </c>
      <c r="D4" t="str">
        <f t="shared" si="0"/>
        <v>млрд. грн</v>
      </c>
      <c r="E4" t="str">
        <f t="shared" si="0"/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20</v>
      </c>
      <c r="B5" t="s">
        <v>47</v>
      </c>
    </row>
    <row r="6" spans="1:7" x14ac:dyDescent="0.2">
      <c r="C6" t="str">
        <f>IF($B$4=1,"дол. США",IF($B$4=1000,"тис. дол. США",IF($B$4=1000000,"млн. дол. США",IF($B$4=1000000000,"млрд. дол. США"))))</f>
        <v>млрд. дол. США</v>
      </c>
      <c r="D6" t="str">
        <f>IF($B$4=1,"грн",IF($B$4=1000,"тис. грн",IF($B$4=1000000,"млн. грн",IF($B$4=1000000000,"млрд. грн"))))</f>
        <v>млрд. грн</v>
      </c>
      <c r="E6" t="str">
        <f>IF($B$4=1,"одиниць",IF($B$4=1000,"тис. одиниць",IF($B$4=1000000,"млн. одиниць",IF($B$4=1000000000,"млрд. одиниць"))))</f>
        <v>млрд. одиниць</v>
      </c>
    </row>
    <row r="7" spans="1:7" x14ac:dyDescent="0.2">
      <c r="C7" t="str">
        <f>IF($B$4=1,"дол. США",IF($B$4=1000,"th USD",IF($B$4=1000000,"ml USD",IF($B$4=1000000000,"bn USD"))))</f>
        <v>bn USD</v>
      </c>
      <c r="D7" t="str">
        <f>IF($B$4=1,"грн",IF($B$4=1000,"th UAH",IF($B$4=1000000,"ml UAH",IF($B$4=1000000000,"bn UAH"))))</f>
        <v>bn UAH</v>
      </c>
      <c r="E7" t="str">
        <f>IF($B$4=1,"одиниць",IF($B$4=1000,"th units",IF($B$4=1000000,"ml units",IF($B$4=1000000000,"bn units"))))</f>
        <v>bn units</v>
      </c>
    </row>
    <row r="8" spans="1:7" x14ac:dyDescent="0.2">
      <c r="A8" t="s">
        <v>78</v>
      </c>
    </row>
    <row r="9" spans="1:7" x14ac:dyDescent="0.2">
      <c r="A9" t="s">
        <v>150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Q12" sqref="Q12"/>
    </sheetView>
  </sheetViews>
  <sheetFormatPr defaultRowHeight="12.75" x14ac:dyDescent="0.2"/>
  <sheetData>
    <row r="7" s="214" customFormat="1" x14ac:dyDescent="0.2"/>
    <row r="8" s="205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M180"/>
  <sheetViews>
    <sheetView workbookViewId="0">
      <selection activeCell="G17" sqref="G17"/>
    </sheetView>
  </sheetViews>
  <sheetFormatPr defaultRowHeight="11.25" outlineLevelRow="3" x14ac:dyDescent="0.2"/>
  <cols>
    <col min="1" max="1" width="52" style="23" customWidth="1"/>
    <col min="2" max="8" width="11.5703125" style="38" customWidth="1"/>
    <col min="9" max="16384" width="9.140625" style="23"/>
  </cols>
  <sheetData>
    <row r="1" spans="1:13" s="145" customFormat="1" ht="12.75" x14ac:dyDescent="0.2">
      <c r="B1" s="162"/>
      <c r="C1" s="162"/>
      <c r="D1" s="162"/>
      <c r="E1" s="162"/>
      <c r="F1" s="162"/>
      <c r="G1" s="162"/>
      <c r="H1" s="162"/>
    </row>
    <row r="2" spans="1:13" s="145" customFormat="1" ht="18.75" x14ac:dyDescent="0.2">
      <c r="A2" s="5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5"/>
      <c r="C2" s="5"/>
      <c r="D2" s="5"/>
      <c r="E2" s="5"/>
      <c r="F2" s="5"/>
      <c r="G2" s="5"/>
      <c r="H2" s="5"/>
      <c r="I2" s="191"/>
      <c r="J2" s="191"/>
      <c r="K2" s="191"/>
      <c r="L2" s="191"/>
      <c r="M2" s="191"/>
    </row>
    <row r="3" spans="1:13" s="145" customFormat="1" ht="12.75" x14ac:dyDescent="0.2">
      <c r="A3" s="26"/>
      <c r="B3" s="162"/>
      <c r="C3" s="162"/>
      <c r="D3" s="162"/>
      <c r="E3" s="162"/>
      <c r="F3" s="162"/>
      <c r="G3" s="162"/>
      <c r="H3" s="162"/>
    </row>
    <row r="4" spans="1:13" s="178" customFormat="1" ht="12.75" x14ac:dyDescent="0.2">
      <c r="B4" s="199"/>
      <c r="C4" s="199"/>
      <c r="D4" s="199"/>
      <c r="E4" s="199"/>
      <c r="F4" s="199"/>
      <c r="G4" s="199"/>
      <c r="H4" s="199" t="str">
        <f>VALUSD</f>
        <v>млрд. дол. США</v>
      </c>
    </row>
    <row r="5" spans="1:13" s="168" customFormat="1" ht="12.75" x14ac:dyDescent="0.2">
      <c r="A5" s="105"/>
      <c r="B5" s="72">
        <v>43465</v>
      </c>
      <c r="C5" s="72">
        <v>43496</v>
      </c>
      <c r="D5" s="72">
        <v>43524</v>
      </c>
      <c r="E5" s="72">
        <v>43555</v>
      </c>
      <c r="F5" s="72">
        <v>43585</v>
      </c>
      <c r="G5" s="72">
        <v>43616</v>
      </c>
      <c r="H5" s="72">
        <v>43646</v>
      </c>
    </row>
    <row r="6" spans="1:13" s="52" customFormat="1" ht="31.5" x14ac:dyDescent="0.2">
      <c r="A6" s="115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237">
        <f t="shared" ref="B6:G6" si="0">B$7+B$76</f>
        <v>78.316490487460001</v>
      </c>
      <c r="C6" s="237">
        <f t="shared" si="0"/>
        <v>78.255045255829998</v>
      </c>
      <c r="D6" s="237">
        <f t="shared" si="0"/>
        <v>78.243479901269993</v>
      </c>
      <c r="E6" s="237">
        <f t="shared" si="0"/>
        <v>78.793350198820008</v>
      </c>
      <c r="F6" s="237">
        <f t="shared" si="0"/>
        <v>79.823552441970023</v>
      </c>
      <c r="G6" s="237">
        <f t="shared" si="0"/>
        <v>78.390752069030015</v>
      </c>
      <c r="H6" s="237">
        <v>80.347737992480006</v>
      </c>
    </row>
    <row r="7" spans="1:13" s="54" customFormat="1" ht="15" x14ac:dyDescent="0.2">
      <c r="A7" s="238" t="s">
        <v>70</v>
      </c>
      <c r="B7" s="227">
        <f t="shared" ref="B7:H7" si="1">B$8+B$47</f>
        <v>67.186989245060005</v>
      </c>
      <c r="C7" s="227">
        <f t="shared" si="1"/>
        <v>67.253180816010001</v>
      </c>
      <c r="D7" s="227">
        <f t="shared" si="1"/>
        <v>67.421655048719998</v>
      </c>
      <c r="E7" s="227">
        <f t="shared" si="1"/>
        <v>68.229288163500001</v>
      </c>
      <c r="F7" s="227">
        <f t="shared" si="1"/>
        <v>69.332709061360021</v>
      </c>
      <c r="G7" s="227">
        <f t="shared" si="1"/>
        <v>68.156329011960011</v>
      </c>
      <c r="H7" s="227">
        <f t="shared" si="1"/>
        <v>70.024855533360011</v>
      </c>
    </row>
    <row r="8" spans="1:13" s="83" customFormat="1" ht="15" outlineLevel="1" x14ac:dyDescent="0.2">
      <c r="A8" s="101" t="s">
        <v>50</v>
      </c>
      <c r="B8" s="109">
        <f t="shared" ref="B8:H8" si="2">B$9+B$45</f>
        <v>27.487826315950002</v>
      </c>
      <c r="C8" s="109">
        <f t="shared" si="2"/>
        <v>27.549708098469999</v>
      </c>
      <c r="D8" s="109">
        <f t="shared" si="2"/>
        <v>27.785161368370002</v>
      </c>
      <c r="E8" s="109">
        <f t="shared" si="2"/>
        <v>28.04873906932</v>
      </c>
      <c r="F8" s="109">
        <f t="shared" si="2"/>
        <v>29.19410859980001</v>
      </c>
      <c r="G8" s="109">
        <f t="shared" si="2"/>
        <v>29.290415457810013</v>
      </c>
      <c r="H8" s="109">
        <f t="shared" si="2"/>
        <v>29.901735166640002</v>
      </c>
    </row>
    <row r="9" spans="1:13" s="82" customFormat="1" ht="12.75" outlineLevel="2" x14ac:dyDescent="0.2">
      <c r="A9" s="60" t="s">
        <v>195</v>
      </c>
      <c r="B9" s="204">
        <f t="shared" ref="B9:G9" si="3">SUM(B$10:B$44)</f>
        <v>27.406626104820003</v>
      </c>
      <c r="C9" s="204">
        <f t="shared" si="3"/>
        <v>27.46870466284</v>
      </c>
      <c r="D9" s="204">
        <f t="shared" si="3"/>
        <v>27.701868939230003</v>
      </c>
      <c r="E9" s="204">
        <f t="shared" si="3"/>
        <v>27.966229169049999</v>
      </c>
      <c r="F9" s="204">
        <f t="shared" si="3"/>
        <v>29.110889754000009</v>
      </c>
      <c r="G9" s="204">
        <f t="shared" si="3"/>
        <v>29.207980859830013</v>
      </c>
      <c r="H9" s="204">
        <v>29.817075783770001</v>
      </c>
    </row>
    <row r="10" spans="1:13" s="19" customFormat="1" ht="12.75" outlineLevel="3" x14ac:dyDescent="0.2">
      <c r="A10" s="245" t="s">
        <v>52</v>
      </c>
      <c r="B10" s="159">
        <v>0.423707</v>
      </c>
      <c r="C10" s="159">
        <v>0</v>
      </c>
      <c r="D10" s="159">
        <v>0.11294999999999999</v>
      </c>
      <c r="E10" s="159">
        <v>0</v>
      </c>
      <c r="F10" s="159">
        <v>0</v>
      </c>
      <c r="G10" s="159">
        <v>0</v>
      </c>
      <c r="H10" s="159">
        <v>0</v>
      </c>
    </row>
    <row r="11" spans="1:13" ht="12.75" outlineLevel="3" x14ac:dyDescent="0.2">
      <c r="A11" s="110" t="s">
        <v>143</v>
      </c>
      <c r="B11" s="106">
        <v>2.2627073694200002</v>
      </c>
      <c r="C11" s="106">
        <v>2.25722406616</v>
      </c>
      <c r="D11" s="106">
        <v>2.3210086599399999</v>
      </c>
      <c r="E11" s="106">
        <v>2.2992028812699998</v>
      </c>
      <c r="F11" s="106">
        <v>2.4738730820099999</v>
      </c>
      <c r="G11" s="106">
        <v>2.52011279308</v>
      </c>
      <c r="H11" s="106">
        <v>2.5881268185900002</v>
      </c>
      <c r="I11" s="14"/>
      <c r="J11" s="14"/>
      <c r="K11" s="14"/>
    </row>
    <row r="12" spans="1:13" ht="12.75" outlineLevel="3" x14ac:dyDescent="0.2">
      <c r="A12" s="110" t="s">
        <v>203</v>
      </c>
      <c r="B12" s="106">
        <v>0.68740315390999995</v>
      </c>
      <c r="C12" s="106">
        <v>0.68573734417999999</v>
      </c>
      <c r="D12" s="106">
        <v>0.70511489673000005</v>
      </c>
      <c r="E12" s="106">
        <v>0.69849037193999997</v>
      </c>
      <c r="F12" s="106">
        <v>0.71500678002999996</v>
      </c>
      <c r="G12" s="106">
        <v>0.70826861274999997</v>
      </c>
      <c r="H12" s="106">
        <v>0.72738370940999997</v>
      </c>
      <c r="I12" s="14"/>
      <c r="J12" s="14"/>
      <c r="K12" s="14"/>
    </row>
    <row r="13" spans="1:13" ht="12.75" outlineLevel="3" x14ac:dyDescent="0.2">
      <c r="A13" s="110" t="s">
        <v>30</v>
      </c>
      <c r="B13" s="106">
        <v>0.69196167220000004</v>
      </c>
      <c r="C13" s="106">
        <v>0.64801398164000001</v>
      </c>
      <c r="D13" s="106">
        <v>0.87059826538999996</v>
      </c>
      <c r="E13" s="106">
        <v>1.0356979934099999</v>
      </c>
      <c r="F13" s="106">
        <v>1.24234127433</v>
      </c>
      <c r="G13" s="106">
        <v>1.52288894164</v>
      </c>
      <c r="H13" s="106">
        <v>0.97539866548999998</v>
      </c>
      <c r="I13" s="14"/>
      <c r="J13" s="14"/>
      <c r="K13" s="14"/>
    </row>
    <row r="14" spans="1:13" ht="12.75" outlineLevel="3" x14ac:dyDescent="0.2">
      <c r="A14" s="110" t="s">
        <v>34</v>
      </c>
      <c r="B14" s="106">
        <v>1.3182480490299999</v>
      </c>
      <c r="C14" s="106">
        <v>1.3150534893500001</v>
      </c>
      <c r="D14" s="106">
        <v>1.3522142453099999</v>
      </c>
      <c r="E14" s="106">
        <v>1.33951024938</v>
      </c>
      <c r="F14" s="106">
        <v>1.37118412605</v>
      </c>
      <c r="G14" s="106">
        <v>1.3582621954</v>
      </c>
      <c r="H14" s="106">
        <v>1.3949196339400001</v>
      </c>
      <c r="I14" s="14"/>
      <c r="J14" s="14"/>
      <c r="K14" s="14"/>
    </row>
    <row r="15" spans="1:13" ht="12.75" outlineLevel="3" x14ac:dyDescent="0.2">
      <c r="A15" s="110" t="s">
        <v>85</v>
      </c>
      <c r="B15" s="106">
        <v>1.0365402828900001</v>
      </c>
      <c r="C15" s="106">
        <v>1.0340283961600001</v>
      </c>
      <c r="D15" s="106">
        <v>1.0632479504800001</v>
      </c>
      <c r="E15" s="106">
        <v>1.05325878074</v>
      </c>
      <c r="F15" s="106">
        <v>1.0781639942200001</v>
      </c>
      <c r="G15" s="106">
        <v>1.0680034620900001</v>
      </c>
      <c r="H15" s="106">
        <v>1.09682725723</v>
      </c>
      <c r="I15" s="14"/>
      <c r="J15" s="14"/>
      <c r="K15" s="14"/>
    </row>
    <row r="16" spans="1:13" ht="12.75" outlineLevel="3" x14ac:dyDescent="0.2">
      <c r="A16" s="110" t="s">
        <v>134</v>
      </c>
      <c r="B16" s="106">
        <v>1.69385845206</v>
      </c>
      <c r="C16" s="106">
        <v>1.68975366168</v>
      </c>
      <c r="D16" s="106">
        <v>1.7375026877999999</v>
      </c>
      <c r="E16" s="106">
        <v>1.7211789231900001</v>
      </c>
      <c r="F16" s="106">
        <v>1.76187768527</v>
      </c>
      <c r="G16" s="106">
        <v>1.7452738894299999</v>
      </c>
      <c r="H16" s="106">
        <v>1.7923761871699999</v>
      </c>
      <c r="I16" s="14"/>
      <c r="J16" s="14"/>
      <c r="K16" s="14"/>
    </row>
    <row r="17" spans="1:11" ht="12.75" outlineLevel="3" x14ac:dyDescent="0.2">
      <c r="A17" s="110" t="s">
        <v>196</v>
      </c>
      <c r="B17" s="106">
        <v>3.3746665013200001</v>
      </c>
      <c r="C17" s="106">
        <v>3.3664885459899998</v>
      </c>
      <c r="D17" s="106">
        <v>3.4616187138600001</v>
      </c>
      <c r="E17" s="106">
        <v>3.4290969517700001</v>
      </c>
      <c r="F17" s="106">
        <v>3.5101809106599999</v>
      </c>
      <c r="G17" s="106">
        <v>3.47710124366</v>
      </c>
      <c r="H17" s="106">
        <v>3.5709429373999999</v>
      </c>
      <c r="I17" s="14"/>
      <c r="J17" s="14"/>
      <c r="K17" s="14"/>
    </row>
    <row r="18" spans="1:11" ht="12.75" outlineLevel="3" x14ac:dyDescent="0.2">
      <c r="A18" s="110" t="s">
        <v>26</v>
      </c>
      <c r="B18" s="106">
        <v>0.43692677880000003</v>
      </c>
      <c r="C18" s="106">
        <v>0.43586795781999998</v>
      </c>
      <c r="D18" s="106">
        <v>0.4481847061</v>
      </c>
      <c r="E18" s="106">
        <v>0.44397402963999999</v>
      </c>
      <c r="F18" s="106">
        <v>0.45447217901999998</v>
      </c>
      <c r="G18" s="106">
        <v>0.45018926918000002</v>
      </c>
      <c r="H18" s="106">
        <v>0.46233919538000001</v>
      </c>
      <c r="I18" s="14"/>
      <c r="J18" s="14"/>
      <c r="K18" s="14"/>
    </row>
    <row r="19" spans="1:11" ht="12.75" outlineLevel="3" x14ac:dyDescent="0.2">
      <c r="A19" s="110" t="s">
        <v>80</v>
      </c>
      <c r="B19" s="106">
        <v>0.43692677880000003</v>
      </c>
      <c r="C19" s="106">
        <v>0.43586795781999998</v>
      </c>
      <c r="D19" s="106">
        <v>0.4481847061</v>
      </c>
      <c r="E19" s="106">
        <v>0.44397402963999999</v>
      </c>
      <c r="F19" s="106">
        <v>0.45447217901999998</v>
      </c>
      <c r="G19" s="106">
        <v>0.45018926918000002</v>
      </c>
      <c r="H19" s="106">
        <v>0.46233919538000001</v>
      </c>
      <c r="I19" s="14"/>
      <c r="J19" s="14"/>
      <c r="K19" s="14"/>
    </row>
    <row r="20" spans="1:11" ht="12.75" outlineLevel="3" x14ac:dyDescent="0.2">
      <c r="A20" s="110" t="s">
        <v>171</v>
      </c>
      <c r="B20" s="106">
        <v>1.3515315323999999</v>
      </c>
      <c r="C20" s="106">
        <v>1.35889222559</v>
      </c>
      <c r="D20" s="106">
        <v>1.36967972661</v>
      </c>
      <c r="E20" s="106">
        <v>1.3654501299499999</v>
      </c>
      <c r="F20" s="106">
        <v>1.1551671238700001</v>
      </c>
      <c r="G20" s="106">
        <v>1.15228257379</v>
      </c>
      <c r="H20" s="106">
        <v>1.0496412908699999</v>
      </c>
      <c r="I20" s="14"/>
      <c r="J20" s="14"/>
      <c r="K20" s="14"/>
    </row>
    <row r="21" spans="1:11" ht="12.75" outlineLevel="3" x14ac:dyDescent="0.2">
      <c r="A21" s="110" t="s">
        <v>129</v>
      </c>
      <c r="B21" s="106">
        <v>0.43692677880000003</v>
      </c>
      <c r="C21" s="106">
        <v>0.43586795781999998</v>
      </c>
      <c r="D21" s="106">
        <v>0.4481847061</v>
      </c>
      <c r="E21" s="106">
        <v>0.44397402963999999</v>
      </c>
      <c r="F21" s="106">
        <v>0.45447217901999998</v>
      </c>
      <c r="G21" s="106">
        <v>0.45018926918000002</v>
      </c>
      <c r="H21" s="106">
        <v>0.46233919538000001</v>
      </c>
      <c r="I21" s="14"/>
      <c r="J21" s="14"/>
      <c r="K21" s="14"/>
    </row>
    <row r="22" spans="1:11" ht="12.75" outlineLevel="3" x14ac:dyDescent="0.2">
      <c r="A22" s="110" t="s">
        <v>193</v>
      </c>
      <c r="B22" s="106">
        <v>0.43692677880000003</v>
      </c>
      <c r="C22" s="106">
        <v>0.43586795781999998</v>
      </c>
      <c r="D22" s="106">
        <v>0.4481847061</v>
      </c>
      <c r="E22" s="106">
        <v>0.44397402963999999</v>
      </c>
      <c r="F22" s="106">
        <v>0.45447217901999998</v>
      </c>
      <c r="G22" s="106">
        <v>0.45018926918000002</v>
      </c>
      <c r="H22" s="106">
        <v>0.46233919538000001</v>
      </c>
      <c r="I22" s="14"/>
      <c r="J22" s="14"/>
      <c r="K22" s="14"/>
    </row>
    <row r="23" spans="1:11" ht="12.75" outlineLevel="3" x14ac:dyDescent="0.2">
      <c r="A23" s="110" t="s">
        <v>215</v>
      </c>
      <c r="B23" s="106">
        <v>0.69286224135999996</v>
      </c>
      <c r="C23" s="106">
        <v>0.79476530299000003</v>
      </c>
      <c r="D23" s="106">
        <v>0.88631020443999997</v>
      </c>
      <c r="E23" s="106">
        <v>0.89331864721999998</v>
      </c>
      <c r="F23" s="106">
        <v>1.1076797403800001</v>
      </c>
      <c r="G23" s="106">
        <v>1.12092332295</v>
      </c>
      <c r="H23" s="106">
        <v>1.3126080959499999</v>
      </c>
      <c r="I23" s="14"/>
      <c r="J23" s="14"/>
      <c r="K23" s="14"/>
    </row>
    <row r="24" spans="1:11" ht="12.75" outlineLevel="3" x14ac:dyDescent="0.2">
      <c r="A24" s="110" t="s">
        <v>152</v>
      </c>
      <c r="B24" s="106">
        <v>0.43692677880000003</v>
      </c>
      <c r="C24" s="106">
        <v>0.43586795781999998</v>
      </c>
      <c r="D24" s="106">
        <v>0.4481847061</v>
      </c>
      <c r="E24" s="106">
        <v>0.44397402963999999</v>
      </c>
      <c r="F24" s="106">
        <v>0.45447217901999998</v>
      </c>
      <c r="G24" s="106">
        <v>0.45018926918000002</v>
      </c>
      <c r="H24" s="106">
        <v>0.46233919538000001</v>
      </c>
      <c r="I24" s="14"/>
      <c r="J24" s="14"/>
      <c r="K24" s="14"/>
    </row>
    <row r="25" spans="1:11" ht="12.75" outlineLevel="3" x14ac:dyDescent="0.2">
      <c r="A25" s="110" t="s">
        <v>113</v>
      </c>
      <c r="B25" s="106">
        <v>0.43692677880000003</v>
      </c>
      <c r="C25" s="106">
        <v>0.43586795781999998</v>
      </c>
      <c r="D25" s="106">
        <v>0.4481847061</v>
      </c>
      <c r="E25" s="106">
        <v>0.44397402963999999</v>
      </c>
      <c r="F25" s="106">
        <v>0.45447217901999998</v>
      </c>
      <c r="G25" s="106">
        <v>0.45018926918000002</v>
      </c>
      <c r="H25" s="106">
        <v>0.46233919538000001</v>
      </c>
      <c r="I25" s="14"/>
      <c r="J25" s="14"/>
      <c r="K25" s="14"/>
    </row>
    <row r="26" spans="1:11" ht="12.75" outlineLevel="3" x14ac:dyDescent="0.2">
      <c r="A26" s="110" t="s">
        <v>176</v>
      </c>
      <c r="B26" s="106">
        <v>0.43692677880000003</v>
      </c>
      <c r="C26" s="106">
        <v>0.43586795781999998</v>
      </c>
      <c r="D26" s="106">
        <v>0.4481847061</v>
      </c>
      <c r="E26" s="106">
        <v>0.44397402963999999</v>
      </c>
      <c r="F26" s="106">
        <v>0.45447217901999998</v>
      </c>
      <c r="G26" s="106">
        <v>0.45018926918000002</v>
      </c>
      <c r="H26" s="106">
        <v>0.46233919538000001</v>
      </c>
      <c r="I26" s="14"/>
      <c r="J26" s="14"/>
      <c r="K26" s="14"/>
    </row>
    <row r="27" spans="1:11" ht="12.75" outlineLevel="3" x14ac:dyDescent="0.2">
      <c r="A27" s="110" t="s">
        <v>6</v>
      </c>
      <c r="B27" s="106">
        <v>0.43692677880000003</v>
      </c>
      <c r="C27" s="106">
        <v>0.43586795781999998</v>
      </c>
      <c r="D27" s="106">
        <v>0.4481847061</v>
      </c>
      <c r="E27" s="106">
        <v>0.44397402963999999</v>
      </c>
      <c r="F27" s="106">
        <v>0.45447217901999998</v>
      </c>
      <c r="G27" s="106">
        <v>0.45018926918000002</v>
      </c>
      <c r="H27" s="106">
        <v>0.46233919538000001</v>
      </c>
      <c r="I27" s="14"/>
      <c r="J27" s="14"/>
      <c r="K27" s="14"/>
    </row>
    <row r="28" spans="1:11" ht="12.75" outlineLevel="3" x14ac:dyDescent="0.2">
      <c r="A28" s="110" t="s">
        <v>53</v>
      </c>
      <c r="B28" s="106">
        <v>0.43692677880000003</v>
      </c>
      <c r="C28" s="106">
        <v>0.43586795781999998</v>
      </c>
      <c r="D28" s="106">
        <v>0.4481847061</v>
      </c>
      <c r="E28" s="106">
        <v>0.44397402963999999</v>
      </c>
      <c r="F28" s="106">
        <v>0.45447217901999998</v>
      </c>
      <c r="G28" s="106">
        <v>0.45018926918000002</v>
      </c>
      <c r="H28" s="106">
        <v>0.46233919538000001</v>
      </c>
      <c r="I28" s="14"/>
      <c r="J28" s="14"/>
      <c r="K28" s="14"/>
    </row>
    <row r="29" spans="1:11" ht="12.75" outlineLevel="3" x14ac:dyDescent="0.2">
      <c r="A29" s="110" t="s">
        <v>101</v>
      </c>
      <c r="B29" s="106">
        <v>0.43692677880000003</v>
      </c>
      <c r="C29" s="106">
        <v>0.43586795781999998</v>
      </c>
      <c r="D29" s="106">
        <v>0.4481847061</v>
      </c>
      <c r="E29" s="106">
        <v>0.44397402963999999</v>
      </c>
      <c r="F29" s="106">
        <v>0.45447217901999998</v>
      </c>
      <c r="G29" s="106">
        <v>0.45018926918000002</v>
      </c>
      <c r="H29" s="106">
        <v>0.46233919538000001</v>
      </c>
      <c r="I29" s="14"/>
      <c r="J29" s="14"/>
      <c r="K29" s="14"/>
    </row>
    <row r="30" spans="1:11" ht="12.75" outlineLevel="3" x14ac:dyDescent="0.2">
      <c r="A30" s="110" t="s">
        <v>93</v>
      </c>
      <c r="B30" s="106">
        <v>0.43692677880000003</v>
      </c>
      <c r="C30" s="106">
        <v>0.43586795781999998</v>
      </c>
      <c r="D30" s="106">
        <v>0.4481847061</v>
      </c>
      <c r="E30" s="106">
        <v>0.44397402963999999</v>
      </c>
      <c r="F30" s="106">
        <v>0.45447217901999998</v>
      </c>
      <c r="G30" s="106">
        <v>0.45018926918000002</v>
      </c>
      <c r="H30" s="106">
        <v>0.46233919538000001</v>
      </c>
      <c r="I30" s="14"/>
      <c r="J30" s="14"/>
      <c r="K30" s="14"/>
    </row>
    <row r="31" spans="1:11" ht="12.75" outlineLevel="3" x14ac:dyDescent="0.2">
      <c r="A31" s="110" t="s">
        <v>149</v>
      </c>
      <c r="B31" s="106">
        <v>0.43692677880000003</v>
      </c>
      <c r="C31" s="106">
        <v>0.43586795781999998</v>
      </c>
      <c r="D31" s="106">
        <v>0.4481847061</v>
      </c>
      <c r="E31" s="106">
        <v>0.44397402963999999</v>
      </c>
      <c r="F31" s="106">
        <v>0.45447217901999998</v>
      </c>
      <c r="G31" s="106">
        <v>0.45018926918000002</v>
      </c>
      <c r="H31" s="106">
        <v>0.46233919538000001</v>
      </c>
      <c r="I31" s="14"/>
      <c r="J31" s="14"/>
      <c r="K31" s="14"/>
    </row>
    <row r="32" spans="1:11" ht="12.75" outlineLevel="3" x14ac:dyDescent="0.2">
      <c r="A32" s="110" t="s">
        <v>204</v>
      </c>
      <c r="B32" s="106">
        <v>0.43692677880000003</v>
      </c>
      <c r="C32" s="106">
        <v>0.43586795781999998</v>
      </c>
      <c r="D32" s="106">
        <v>0.4481847061</v>
      </c>
      <c r="E32" s="106">
        <v>0.44397402963999999</v>
      </c>
      <c r="F32" s="106">
        <v>0.45447217901999998</v>
      </c>
      <c r="G32" s="106">
        <v>0.45018926918000002</v>
      </c>
      <c r="H32" s="106">
        <v>0.46233919538000001</v>
      </c>
      <c r="I32" s="14"/>
      <c r="J32" s="14"/>
      <c r="K32" s="14"/>
    </row>
    <row r="33" spans="1:11" ht="12.75" outlineLevel="3" x14ac:dyDescent="0.2">
      <c r="A33" s="110" t="s">
        <v>31</v>
      </c>
      <c r="B33" s="106">
        <v>0.43692677880000003</v>
      </c>
      <c r="C33" s="106">
        <v>0.43586795781999998</v>
      </c>
      <c r="D33" s="106">
        <v>0.4481847061</v>
      </c>
      <c r="E33" s="106">
        <v>0.44397402963999999</v>
      </c>
      <c r="F33" s="106">
        <v>0.45447217901999998</v>
      </c>
      <c r="G33" s="106">
        <v>0.45018926918000002</v>
      </c>
      <c r="H33" s="106">
        <v>0.46233919538000001</v>
      </c>
      <c r="I33" s="14"/>
      <c r="J33" s="14"/>
      <c r="K33" s="14"/>
    </row>
    <row r="34" spans="1:11" ht="12.75" outlineLevel="3" x14ac:dyDescent="0.2">
      <c r="A34" s="110" t="s">
        <v>59</v>
      </c>
      <c r="B34" s="106">
        <v>0.23983854674999999</v>
      </c>
      <c r="C34" s="106">
        <v>1.0909385326100001</v>
      </c>
      <c r="D34" s="106">
        <v>0.73894904753000001</v>
      </c>
      <c r="E34" s="106">
        <v>0.89205254284000002</v>
      </c>
      <c r="F34" s="106">
        <v>0.66821085792000001</v>
      </c>
      <c r="G34" s="106">
        <v>0.42248075760999998</v>
      </c>
      <c r="H34" s="106">
        <v>0.17724330401999999</v>
      </c>
      <c r="I34" s="14"/>
      <c r="J34" s="14"/>
      <c r="K34" s="14"/>
    </row>
    <row r="35" spans="1:11" ht="12.75" outlineLevel="3" x14ac:dyDescent="0.2">
      <c r="A35" s="110" t="s">
        <v>46</v>
      </c>
      <c r="B35" s="106">
        <v>2.2713122724199999</v>
      </c>
      <c r="C35" s="106">
        <v>2.2830080330500002</v>
      </c>
      <c r="D35" s="106">
        <v>2.3329311261300001</v>
      </c>
      <c r="E35" s="106">
        <v>2.5747921437299999</v>
      </c>
      <c r="F35" s="106">
        <v>2.55002585591</v>
      </c>
      <c r="G35" s="106">
        <v>2.5910429813600002</v>
      </c>
      <c r="H35" s="106">
        <v>2.8288875184900002</v>
      </c>
      <c r="I35" s="14"/>
      <c r="J35" s="14"/>
      <c r="K35" s="14"/>
    </row>
    <row r="36" spans="1:11" ht="12.75" outlineLevel="3" x14ac:dyDescent="0.2">
      <c r="A36" s="110" t="s">
        <v>45</v>
      </c>
      <c r="B36" s="106">
        <v>0.43692703161000002</v>
      </c>
      <c r="C36" s="106">
        <v>0.43586821001999998</v>
      </c>
      <c r="D36" s="106">
        <v>0.44818496543000003</v>
      </c>
      <c r="E36" s="106">
        <v>0.44397428653999998</v>
      </c>
      <c r="F36" s="106">
        <v>0.45447244197999997</v>
      </c>
      <c r="G36" s="106">
        <v>0.45018952966999998</v>
      </c>
      <c r="H36" s="106">
        <v>0.4623394629</v>
      </c>
      <c r="I36" s="14"/>
      <c r="J36" s="14"/>
      <c r="K36" s="14"/>
    </row>
    <row r="37" spans="1:11" ht="12.75" outlineLevel="3" x14ac:dyDescent="0.2">
      <c r="A37" s="110" t="s">
        <v>94</v>
      </c>
      <c r="B37" s="106">
        <v>1.08349155E-3</v>
      </c>
      <c r="C37" s="106">
        <v>1.08086588E-3</v>
      </c>
      <c r="D37" s="106">
        <v>1.11140897E-3</v>
      </c>
      <c r="E37" s="106">
        <v>1.10096733E-3</v>
      </c>
      <c r="F37" s="106">
        <v>1.12700065E-3</v>
      </c>
      <c r="G37" s="106">
        <v>1.1163798899999999E-3</v>
      </c>
      <c r="H37" s="106">
        <v>1.1465092899999999E-3</v>
      </c>
      <c r="I37" s="14"/>
      <c r="J37" s="14"/>
      <c r="K37" s="14"/>
    </row>
    <row r="38" spans="1:11" ht="12.75" outlineLevel="3" x14ac:dyDescent="0.2">
      <c r="A38" s="110" t="s">
        <v>155</v>
      </c>
      <c r="B38" s="106">
        <v>1.4219136382299999</v>
      </c>
      <c r="C38" s="106">
        <v>1.0943104264700001</v>
      </c>
      <c r="D38" s="106">
        <v>1.0958153637100001</v>
      </c>
      <c r="E38" s="106">
        <v>1.0855202245</v>
      </c>
      <c r="F38" s="106">
        <v>1.02963260755</v>
      </c>
      <c r="G38" s="106">
        <v>1.08528651501</v>
      </c>
      <c r="H38" s="106">
        <v>1.1859479120900001</v>
      </c>
      <c r="I38" s="14"/>
      <c r="J38" s="14"/>
      <c r="K38" s="14"/>
    </row>
    <row r="39" spans="1:11" ht="12.75" outlineLevel="3" x14ac:dyDescent="0.2">
      <c r="A39" s="110" t="s">
        <v>160</v>
      </c>
      <c r="B39" s="106">
        <v>0.32409117412999999</v>
      </c>
      <c r="C39" s="106">
        <v>0.25464024426999998</v>
      </c>
      <c r="D39" s="106">
        <v>0.30906163781000001</v>
      </c>
      <c r="E39" s="106">
        <v>0.19246453426999999</v>
      </c>
      <c r="F39" s="106">
        <v>0.83358361412000004</v>
      </c>
      <c r="G39" s="106">
        <v>0.85738709448999995</v>
      </c>
      <c r="H39" s="106">
        <v>0.91236982367999997</v>
      </c>
      <c r="I39" s="14"/>
      <c r="J39" s="14"/>
      <c r="K39" s="14"/>
    </row>
    <row r="40" spans="1:11" ht="12.75" outlineLevel="3" x14ac:dyDescent="0.2">
      <c r="A40" s="110" t="s">
        <v>208</v>
      </c>
      <c r="B40" s="106">
        <v>0.20947864409</v>
      </c>
      <c r="C40" s="106">
        <v>0.20897100666999999</v>
      </c>
      <c r="D40" s="106">
        <v>0.21487610532000001</v>
      </c>
      <c r="E40" s="106">
        <v>0.21285735335</v>
      </c>
      <c r="F40" s="106">
        <v>0.21789054930000001</v>
      </c>
      <c r="G40" s="106">
        <v>0.21583716603</v>
      </c>
      <c r="H40" s="106">
        <v>0.50735745584000003</v>
      </c>
      <c r="I40" s="14"/>
      <c r="J40" s="14"/>
      <c r="K40" s="14"/>
    </row>
    <row r="41" spans="1:11" ht="12.75" outlineLevel="3" x14ac:dyDescent="0.2">
      <c r="A41" s="110" t="s">
        <v>39</v>
      </c>
      <c r="B41" s="106">
        <v>0.64552002972</v>
      </c>
      <c r="C41" s="106">
        <v>0.64395571687999997</v>
      </c>
      <c r="D41" s="106">
        <v>0.66842310030999996</v>
      </c>
      <c r="E41" s="106">
        <v>0.68152663063999996</v>
      </c>
      <c r="F41" s="106">
        <v>0.69764191642999995</v>
      </c>
      <c r="G41" s="106">
        <v>0.65015021078000002</v>
      </c>
      <c r="H41" s="106">
        <v>0.66769677978999997</v>
      </c>
      <c r="I41" s="14"/>
      <c r="J41" s="14"/>
      <c r="K41" s="14"/>
    </row>
    <row r="42" spans="1:11" ht="12.75" outlineLevel="3" x14ac:dyDescent="0.2">
      <c r="A42" s="110" t="s">
        <v>89</v>
      </c>
      <c r="B42" s="106">
        <v>0.63203673581999997</v>
      </c>
      <c r="C42" s="106">
        <v>0.63050509759999995</v>
      </c>
      <c r="D42" s="106">
        <v>0.64832189841999999</v>
      </c>
      <c r="E42" s="106">
        <v>0.64223094145000004</v>
      </c>
      <c r="F42" s="106">
        <v>0.65741704672000001</v>
      </c>
      <c r="G42" s="106">
        <v>0.65122160054</v>
      </c>
      <c r="H42" s="106">
        <v>0.66879708475999999</v>
      </c>
      <c r="I42" s="14"/>
      <c r="J42" s="14"/>
      <c r="K42" s="14"/>
    </row>
    <row r="43" spans="1:11" ht="12.75" outlineLevel="3" x14ac:dyDescent="0.2">
      <c r="A43" s="110" t="s">
        <v>194</v>
      </c>
      <c r="B43" s="106">
        <v>0.87330551556000002</v>
      </c>
      <c r="C43" s="106">
        <v>0.87435816939</v>
      </c>
      <c r="D43" s="106">
        <v>0.42251766840999999</v>
      </c>
      <c r="E43" s="106">
        <v>0.52828780364000005</v>
      </c>
      <c r="F43" s="106">
        <v>0.54660224940000002</v>
      </c>
      <c r="G43" s="106">
        <v>0.63767388915000001</v>
      </c>
      <c r="H43" s="106">
        <v>0.73641102864999997</v>
      </c>
      <c r="I43" s="14"/>
      <c r="J43" s="14"/>
      <c r="K43" s="14"/>
    </row>
    <row r="44" spans="1:11" ht="12.75" outlineLevel="3" x14ac:dyDescent="0.2">
      <c r="A44" s="110" t="s">
        <v>144</v>
      </c>
      <c r="B44" s="106">
        <v>0.70065786715</v>
      </c>
      <c r="C44" s="106">
        <v>0.69895993678000001</v>
      </c>
      <c r="D44" s="106">
        <v>0.66684538123000003</v>
      </c>
      <c r="E44" s="106">
        <v>0.66058039693000004</v>
      </c>
      <c r="F44" s="106">
        <v>0.67620039091999995</v>
      </c>
      <c r="G44" s="106">
        <v>0.66982793199000001</v>
      </c>
      <c r="H44" s="106">
        <v>0.68790557288999998</v>
      </c>
      <c r="I44" s="14"/>
      <c r="J44" s="14"/>
      <c r="K44" s="14"/>
    </row>
    <row r="45" spans="1:11" ht="12.75" outlineLevel="2" x14ac:dyDescent="0.2">
      <c r="A45" s="8" t="s">
        <v>116</v>
      </c>
      <c r="B45" s="247">
        <f t="shared" ref="B45:G45" si="4">SUM(B$46:B$46)</f>
        <v>8.1200211130000005E-2</v>
      </c>
      <c r="C45" s="247">
        <f t="shared" si="4"/>
        <v>8.1003435629999995E-2</v>
      </c>
      <c r="D45" s="247">
        <f t="shared" si="4"/>
        <v>8.3292429139999999E-2</v>
      </c>
      <c r="E45" s="247">
        <f t="shared" si="4"/>
        <v>8.2509900270000006E-2</v>
      </c>
      <c r="F45" s="247">
        <f t="shared" si="4"/>
        <v>8.3218845799999996E-2</v>
      </c>
      <c r="G45" s="247">
        <f t="shared" si="4"/>
        <v>8.2434597979999996E-2</v>
      </c>
      <c r="H45" s="247">
        <v>8.4659382869999994E-2</v>
      </c>
      <c r="I45" s="14"/>
      <c r="J45" s="14"/>
      <c r="K45" s="14"/>
    </row>
    <row r="46" spans="1:11" ht="12.75" outlineLevel="3" x14ac:dyDescent="0.2">
      <c r="A46" s="110" t="s">
        <v>28</v>
      </c>
      <c r="B46" s="106">
        <v>8.1200211130000005E-2</v>
      </c>
      <c r="C46" s="106">
        <v>8.1003435629999995E-2</v>
      </c>
      <c r="D46" s="106">
        <v>8.3292429139999999E-2</v>
      </c>
      <c r="E46" s="106">
        <v>8.2509900270000006E-2</v>
      </c>
      <c r="F46" s="106">
        <v>8.3218845799999996E-2</v>
      </c>
      <c r="G46" s="106">
        <v>8.2434597979999996E-2</v>
      </c>
      <c r="H46" s="106">
        <v>8.4659382869999994E-2</v>
      </c>
      <c r="I46" s="14"/>
      <c r="J46" s="14"/>
      <c r="K46" s="14"/>
    </row>
    <row r="47" spans="1:11" ht="15" outlineLevel="1" x14ac:dyDescent="0.25">
      <c r="A47" s="97" t="s">
        <v>65</v>
      </c>
      <c r="B47" s="39">
        <f t="shared" ref="B47:H47" si="5">B$48+B$55+B$62+B$66+B$74</f>
        <v>39.699162929109995</v>
      </c>
      <c r="C47" s="39">
        <f t="shared" si="5"/>
        <v>39.703472717539995</v>
      </c>
      <c r="D47" s="39">
        <f t="shared" si="5"/>
        <v>39.63649368035</v>
      </c>
      <c r="E47" s="39">
        <f t="shared" si="5"/>
        <v>40.180549094180002</v>
      </c>
      <c r="F47" s="39">
        <f t="shared" si="5"/>
        <v>40.138600461560003</v>
      </c>
      <c r="G47" s="39">
        <f t="shared" si="5"/>
        <v>38.865913554149998</v>
      </c>
      <c r="H47" s="39">
        <f t="shared" si="5"/>
        <v>40.123120366720002</v>
      </c>
      <c r="I47" s="14"/>
      <c r="J47" s="14"/>
      <c r="K47" s="14"/>
    </row>
    <row r="48" spans="1:11" ht="12.75" outlineLevel="2" x14ac:dyDescent="0.2">
      <c r="A48" s="8" t="s">
        <v>178</v>
      </c>
      <c r="B48" s="247">
        <f t="shared" ref="B48:G48" si="6">SUM(B$49:B$54)</f>
        <v>13.39273211223</v>
      </c>
      <c r="C48" s="247">
        <f t="shared" si="6"/>
        <v>13.372701678329999</v>
      </c>
      <c r="D48" s="247">
        <f t="shared" si="6"/>
        <v>13.315327805699999</v>
      </c>
      <c r="E48" s="247">
        <f t="shared" si="6"/>
        <v>12.879437350790001</v>
      </c>
      <c r="F48" s="247">
        <f t="shared" si="6"/>
        <v>12.837787198369998</v>
      </c>
      <c r="G48" s="247">
        <f t="shared" si="6"/>
        <v>12.561363474709999</v>
      </c>
      <c r="H48" s="247">
        <v>12.614117660710001</v>
      </c>
      <c r="I48" s="14"/>
      <c r="J48" s="14"/>
      <c r="K48" s="14"/>
    </row>
    <row r="49" spans="1:11" ht="12.75" outlineLevel="3" x14ac:dyDescent="0.2">
      <c r="A49" s="110" t="s">
        <v>18</v>
      </c>
      <c r="B49" s="106">
        <v>3.7912740495400001</v>
      </c>
      <c r="C49" s="106">
        <v>3.78299905693</v>
      </c>
      <c r="D49" s="106">
        <v>3.7687659889099998</v>
      </c>
      <c r="E49" s="106">
        <v>3.7131580513700002</v>
      </c>
      <c r="F49" s="106">
        <v>3.6817130578900001</v>
      </c>
      <c r="G49" s="106">
        <v>3.6853540273099998</v>
      </c>
      <c r="H49" s="106">
        <v>3.7608219711099999</v>
      </c>
      <c r="I49" s="14"/>
      <c r="J49" s="14"/>
      <c r="K49" s="14"/>
    </row>
    <row r="50" spans="1:11" ht="12.75" outlineLevel="3" x14ac:dyDescent="0.2">
      <c r="A50" s="110" t="s">
        <v>54</v>
      </c>
      <c r="B50" s="106">
        <v>0.57780990312000002</v>
      </c>
      <c r="C50" s="106">
        <v>0.57990106028999999</v>
      </c>
      <c r="D50" s="106">
        <v>0.56895194897000001</v>
      </c>
      <c r="E50" s="106">
        <v>0.56291076891000003</v>
      </c>
      <c r="F50" s="106">
        <v>0.55401115640999998</v>
      </c>
      <c r="G50" s="106">
        <v>0.52130416238999999</v>
      </c>
      <c r="H50" s="106">
        <v>0.53334032066000003</v>
      </c>
      <c r="I50" s="14"/>
      <c r="J50" s="14"/>
      <c r="K50" s="14"/>
    </row>
    <row r="51" spans="1:11" ht="12.75" outlineLevel="3" x14ac:dyDescent="0.2">
      <c r="A51" s="110" t="s">
        <v>96</v>
      </c>
      <c r="B51" s="106">
        <v>0.68077226917</v>
      </c>
      <c r="C51" s="106">
        <v>0.67928638727000001</v>
      </c>
      <c r="D51" s="106">
        <v>0.66608237387000002</v>
      </c>
      <c r="E51" s="106">
        <v>0.65625436459999997</v>
      </c>
      <c r="F51" s="106">
        <v>0.68629045483999995</v>
      </c>
      <c r="G51" s="106">
        <v>0.68092296803999997</v>
      </c>
      <c r="H51" s="106">
        <v>0.69446098690000002</v>
      </c>
      <c r="I51" s="14"/>
      <c r="J51" s="14"/>
      <c r="K51" s="14"/>
    </row>
    <row r="52" spans="1:11" ht="12.75" outlineLevel="3" x14ac:dyDescent="0.2">
      <c r="A52" s="110" t="s">
        <v>132</v>
      </c>
      <c r="B52" s="106">
        <v>4.8777570288099996</v>
      </c>
      <c r="C52" s="106">
        <v>4.8400781628400003</v>
      </c>
      <c r="D52" s="106">
        <v>4.8278437074599996</v>
      </c>
      <c r="E52" s="106">
        <v>4.8242103460200001</v>
      </c>
      <c r="F52" s="106">
        <v>4.79844582596</v>
      </c>
      <c r="G52" s="106">
        <v>4.7961852925299997</v>
      </c>
      <c r="H52" s="106">
        <v>4.8319334971499996</v>
      </c>
      <c r="I52" s="14"/>
      <c r="J52" s="14"/>
      <c r="K52" s="14"/>
    </row>
    <row r="53" spans="1:11" ht="12.75" outlineLevel="3" x14ac:dyDescent="0.2">
      <c r="A53" s="110" t="s">
        <v>147</v>
      </c>
      <c r="B53" s="106">
        <v>3.4507485817300001</v>
      </c>
      <c r="C53" s="106">
        <v>3.47532673114</v>
      </c>
      <c r="D53" s="106">
        <v>3.4685735066299999</v>
      </c>
      <c r="E53" s="106">
        <v>3.1077935400299999</v>
      </c>
      <c r="F53" s="106">
        <v>3.1022164234099998</v>
      </c>
      <c r="G53" s="106">
        <v>2.8618523098300002</v>
      </c>
      <c r="H53" s="106">
        <v>2.7750568469400001</v>
      </c>
      <c r="I53" s="14"/>
      <c r="J53" s="14"/>
      <c r="K53" s="14"/>
    </row>
    <row r="54" spans="1:11" ht="12.75" outlineLevel="3" x14ac:dyDescent="0.2">
      <c r="A54" s="110" t="s">
        <v>142</v>
      </c>
      <c r="B54" s="106">
        <v>1.437027986E-2</v>
      </c>
      <c r="C54" s="106">
        <v>1.5110279860000001E-2</v>
      </c>
      <c r="D54" s="106">
        <v>1.5110279860000001E-2</v>
      </c>
      <c r="E54" s="106">
        <v>1.5110279860000001E-2</v>
      </c>
      <c r="F54" s="106">
        <v>1.5110279860000001E-2</v>
      </c>
      <c r="G54" s="106">
        <v>1.5744714609999998E-2</v>
      </c>
      <c r="H54" s="106">
        <v>1.850403795E-2</v>
      </c>
      <c r="I54" s="14"/>
      <c r="J54" s="14"/>
      <c r="K54" s="14"/>
    </row>
    <row r="55" spans="1:11" ht="12.75" outlineLevel="2" x14ac:dyDescent="0.2">
      <c r="A55" s="8" t="s">
        <v>44</v>
      </c>
      <c r="B55" s="247">
        <f t="shared" ref="B55:G55" si="7">SUM(B$56:B$61)</f>
        <v>1.7311024130200001</v>
      </c>
      <c r="C55" s="247">
        <f t="shared" si="7"/>
        <v>1.7441514921700001</v>
      </c>
      <c r="D55" s="247">
        <f t="shared" si="7"/>
        <v>1.7393910058000002</v>
      </c>
      <c r="E55" s="247">
        <f t="shared" si="7"/>
        <v>1.7340646021599999</v>
      </c>
      <c r="F55" s="247">
        <f t="shared" si="7"/>
        <v>1.7283534271900001</v>
      </c>
      <c r="G55" s="247">
        <f t="shared" si="7"/>
        <v>1.74004713843</v>
      </c>
      <c r="H55" s="247">
        <v>1.76532382654</v>
      </c>
      <c r="I55" s="14"/>
      <c r="J55" s="14"/>
      <c r="K55" s="14"/>
    </row>
    <row r="56" spans="1:11" ht="12.75" outlineLevel="3" x14ac:dyDescent="0.2">
      <c r="A56" s="110" t="s">
        <v>27</v>
      </c>
      <c r="B56" s="106">
        <v>0.29365465454</v>
      </c>
      <c r="C56" s="106">
        <v>0.30253457643999998</v>
      </c>
      <c r="D56" s="106">
        <v>0.30439780084000001</v>
      </c>
      <c r="E56" s="106">
        <v>0.29783619183999999</v>
      </c>
      <c r="F56" s="106">
        <v>0.29615922686000001</v>
      </c>
      <c r="G56" s="106">
        <v>0.29633375264</v>
      </c>
      <c r="H56" s="106">
        <v>0.30406101998000001</v>
      </c>
      <c r="I56" s="14"/>
      <c r="J56" s="14"/>
      <c r="K56" s="14"/>
    </row>
    <row r="57" spans="1:11" ht="12.75" outlineLevel="3" x14ac:dyDescent="0.2">
      <c r="A57" s="110" t="s">
        <v>51</v>
      </c>
      <c r="B57" s="106">
        <v>0.25954321514000001</v>
      </c>
      <c r="C57" s="106">
        <v>0.25897672530999999</v>
      </c>
      <c r="D57" s="106">
        <v>0.25800235727999998</v>
      </c>
      <c r="E57" s="106">
        <v>0.25419554649999998</v>
      </c>
      <c r="F57" s="106">
        <v>0.25204288367</v>
      </c>
      <c r="G57" s="106">
        <v>0.25229213733</v>
      </c>
      <c r="H57" s="106">
        <v>0.25732899853000002</v>
      </c>
      <c r="I57" s="14"/>
      <c r="J57" s="14"/>
      <c r="K57" s="14"/>
    </row>
    <row r="58" spans="1:11" ht="12.75" outlineLevel="3" x14ac:dyDescent="0.2">
      <c r="A58" s="110" t="s">
        <v>122</v>
      </c>
      <c r="B58" s="106">
        <v>0.60585586000000002</v>
      </c>
      <c r="C58" s="106">
        <v>0.60585586000000002</v>
      </c>
      <c r="D58" s="106">
        <v>0.60585586000000002</v>
      </c>
      <c r="E58" s="106">
        <v>0.60585586000000002</v>
      </c>
      <c r="F58" s="106">
        <v>0.60585586000000002</v>
      </c>
      <c r="G58" s="106">
        <v>0.60585586000000002</v>
      </c>
      <c r="H58" s="106">
        <v>0.60585586000000002</v>
      </c>
      <c r="I58" s="14"/>
      <c r="J58" s="14"/>
      <c r="K58" s="14"/>
    </row>
    <row r="59" spans="1:11" ht="12.75" outlineLevel="3" x14ac:dyDescent="0.2">
      <c r="A59" s="110" t="s">
        <v>136</v>
      </c>
      <c r="B59" s="106">
        <v>4.7472759500000001E-3</v>
      </c>
      <c r="C59" s="106">
        <v>4.7472759500000001E-3</v>
      </c>
      <c r="D59" s="106">
        <v>4.7472759500000001E-3</v>
      </c>
      <c r="E59" s="106">
        <v>4.7472759500000001E-3</v>
      </c>
      <c r="F59" s="106">
        <v>4.7472759500000001E-3</v>
      </c>
      <c r="G59" s="106">
        <v>4.7472759500000001E-3</v>
      </c>
      <c r="H59" s="106">
        <v>4.7472759500000001E-3</v>
      </c>
      <c r="I59" s="14"/>
      <c r="J59" s="14"/>
      <c r="K59" s="14"/>
    </row>
    <row r="60" spans="1:11" ht="12.75" outlineLevel="3" x14ac:dyDescent="0.2">
      <c r="A60" s="110" t="s">
        <v>213</v>
      </c>
      <c r="B60" s="106">
        <v>0</v>
      </c>
      <c r="C60" s="106">
        <v>0</v>
      </c>
      <c r="D60" s="106">
        <v>0</v>
      </c>
      <c r="E60" s="106">
        <v>9.7401464199999999E-3</v>
      </c>
      <c r="F60" s="106">
        <v>1.379943872E-2</v>
      </c>
      <c r="G60" s="106">
        <v>1.381308545E-2</v>
      </c>
      <c r="H60" s="106">
        <v>1.600497758E-2</v>
      </c>
      <c r="I60" s="14"/>
      <c r="J60" s="14"/>
      <c r="K60" s="14"/>
    </row>
    <row r="61" spans="1:11" ht="12.75" outlineLevel="3" x14ac:dyDescent="0.2">
      <c r="A61" s="110" t="s">
        <v>25</v>
      </c>
      <c r="B61" s="106">
        <v>0.56730140739000001</v>
      </c>
      <c r="C61" s="106">
        <v>0.57203705446999997</v>
      </c>
      <c r="D61" s="106">
        <v>0.56638771173000002</v>
      </c>
      <c r="E61" s="106">
        <v>0.56168958145000003</v>
      </c>
      <c r="F61" s="106">
        <v>0.55574874199000002</v>
      </c>
      <c r="G61" s="106">
        <v>0.56700502706</v>
      </c>
      <c r="H61" s="106">
        <v>0.57732569450000004</v>
      </c>
      <c r="I61" s="14"/>
      <c r="J61" s="14"/>
      <c r="K61" s="14"/>
    </row>
    <row r="62" spans="1:11" ht="12.75" outlineLevel="2" x14ac:dyDescent="0.2">
      <c r="A62" s="8" t="s">
        <v>216</v>
      </c>
      <c r="B62" s="247">
        <f t="shared" ref="B62:G62" si="8">SUM(B$63:B$65)</f>
        <v>0.40016336295999999</v>
      </c>
      <c r="C62" s="247">
        <f t="shared" si="8"/>
        <v>0.39928994973000004</v>
      </c>
      <c r="D62" s="247">
        <f t="shared" si="8"/>
        <v>0.39778767047999997</v>
      </c>
      <c r="E62" s="247">
        <f t="shared" si="8"/>
        <v>1.0450022854800001</v>
      </c>
      <c r="F62" s="247">
        <f t="shared" si="8"/>
        <v>1.05347429269</v>
      </c>
      <c r="G62" s="247">
        <f t="shared" si="8"/>
        <v>1.0555135870900001</v>
      </c>
      <c r="H62" s="247">
        <v>1.0830261272399999</v>
      </c>
      <c r="I62" s="14"/>
      <c r="J62" s="14"/>
      <c r="K62" s="14"/>
    </row>
    <row r="63" spans="1:11" ht="12.75" outlineLevel="3" x14ac:dyDescent="0.2">
      <c r="A63" s="110" t="s">
        <v>190</v>
      </c>
      <c r="B63" s="106">
        <v>5.8563390000000002E-5</v>
      </c>
      <c r="C63" s="106">
        <v>5.8435559999999997E-5</v>
      </c>
      <c r="D63" s="106">
        <v>5.821571E-5</v>
      </c>
      <c r="E63" s="106">
        <v>5.7356740000000002E-5</v>
      </c>
      <c r="F63" s="106">
        <v>5.6871009999999999E-5</v>
      </c>
      <c r="G63" s="106">
        <v>5.6927250000000003E-5</v>
      </c>
      <c r="H63" s="106">
        <v>5.8093000000000001E-5</v>
      </c>
      <c r="I63" s="14"/>
      <c r="J63" s="14"/>
      <c r="K63" s="14"/>
    </row>
    <row r="64" spans="1:11" ht="12.75" outlineLevel="3" x14ac:dyDescent="0.2">
      <c r="A64" s="110" t="s">
        <v>177</v>
      </c>
      <c r="B64" s="106">
        <v>0</v>
      </c>
      <c r="C64" s="106">
        <v>0</v>
      </c>
      <c r="D64" s="106">
        <v>0</v>
      </c>
      <c r="E64" s="106">
        <v>5.9460447100000001E-2</v>
      </c>
      <c r="F64" s="106">
        <v>7.6278545759999997E-2</v>
      </c>
      <c r="G64" s="106">
        <v>7.7351458540000001E-2</v>
      </c>
      <c r="H64" s="106">
        <v>8.4833389970000006E-2</v>
      </c>
      <c r="I64" s="14"/>
      <c r="J64" s="14"/>
      <c r="K64" s="14"/>
    </row>
    <row r="65" spans="1:11" ht="12.75" outlineLevel="3" x14ac:dyDescent="0.2">
      <c r="A65" s="110" t="s">
        <v>210</v>
      </c>
      <c r="B65" s="106">
        <v>0.40010479957</v>
      </c>
      <c r="C65" s="106">
        <v>0.39923151417000002</v>
      </c>
      <c r="D65" s="106">
        <v>0.39772945476999999</v>
      </c>
      <c r="E65" s="106">
        <v>0.98548448164000002</v>
      </c>
      <c r="F65" s="106">
        <v>0.97713887592000004</v>
      </c>
      <c r="G65" s="106">
        <v>0.9781052013</v>
      </c>
      <c r="H65" s="106">
        <v>0.99813464426999998</v>
      </c>
      <c r="I65" s="14"/>
      <c r="J65" s="14"/>
      <c r="K65" s="14"/>
    </row>
    <row r="66" spans="1:11" ht="12.75" outlineLevel="2" x14ac:dyDescent="0.2">
      <c r="A66" s="8" t="s">
        <v>56</v>
      </c>
      <c r="B66" s="247">
        <f t="shared" ref="B66:G66" si="9">SUM(B$67:B$73)</f>
        <v>22.467272999999999</v>
      </c>
      <c r="C66" s="247">
        <f t="shared" si="9"/>
        <v>22.467272999999999</v>
      </c>
      <c r="D66" s="247">
        <f t="shared" si="9"/>
        <v>22.467272999999999</v>
      </c>
      <c r="E66" s="247">
        <f t="shared" si="9"/>
        <v>22.817273</v>
      </c>
      <c r="F66" s="247">
        <f t="shared" si="9"/>
        <v>22.817273</v>
      </c>
      <c r="G66" s="247">
        <f t="shared" si="9"/>
        <v>21.817273</v>
      </c>
      <c r="H66" s="247">
        <v>22.953472991270001</v>
      </c>
      <c r="I66" s="14"/>
      <c r="J66" s="14"/>
      <c r="K66" s="14"/>
    </row>
    <row r="67" spans="1:11" ht="12.75" outlineLevel="3" x14ac:dyDescent="0.2">
      <c r="A67" s="110" t="s">
        <v>118</v>
      </c>
      <c r="B67" s="106">
        <v>3</v>
      </c>
      <c r="C67" s="106">
        <v>3</v>
      </c>
      <c r="D67" s="106">
        <v>3</v>
      </c>
      <c r="E67" s="106">
        <v>3</v>
      </c>
      <c r="F67" s="106">
        <v>3</v>
      </c>
      <c r="G67" s="106">
        <v>3</v>
      </c>
      <c r="H67" s="106">
        <v>3</v>
      </c>
      <c r="I67" s="14"/>
      <c r="J67" s="14"/>
      <c r="K67" s="14"/>
    </row>
    <row r="68" spans="1:11" ht="12.75" outlineLevel="3" x14ac:dyDescent="0.2">
      <c r="A68" s="110" t="s">
        <v>167</v>
      </c>
      <c r="B68" s="106">
        <v>1</v>
      </c>
      <c r="C68" s="106">
        <v>1</v>
      </c>
      <c r="D68" s="106">
        <v>1</v>
      </c>
      <c r="E68" s="106">
        <v>1</v>
      </c>
      <c r="F68" s="106">
        <v>1</v>
      </c>
      <c r="G68" s="106">
        <v>0</v>
      </c>
      <c r="H68" s="106">
        <v>0</v>
      </c>
      <c r="I68" s="14"/>
      <c r="J68" s="14"/>
      <c r="K68" s="14"/>
    </row>
    <row r="69" spans="1:11" ht="12.75" outlineLevel="3" x14ac:dyDescent="0.2">
      <c r="A69" s="110" t="s">
        <v>202</v>
      </c>
      <c r="B69" s="106">
        <v>12.467273</v>
      </c>
      <c r="C69" s="106">
        <v>12.467273</v>
      </c>
      <c r="D69" s="106">
        <v>12.467273</v>
      </c>
      <c r="E69" s="106">
        <v>12.467273</v>
      </c>
      <c r="F69" s="106">
        <v>12.467273</v>
      </c>
      <c r="G69" s="106">
        <v>12.467273</v>
      </c>
      <c r="H69" s="106">
        <v>12.467273</v>
      </c>
      <c r="I69" s="14"/>
      <c r="J69" s="14"/>
      <c r="K69" s="14"/>
    </row>
    <row r="70" spans="1:11" ht="12.75" outlineLevel="3" x14ac:dyDescent="0.2">
      <c r="A70" s="110" t="s">
        <v>179</v>
      </c>
      <c r="B70" s="106">
        <v>1</v>
      </c>
      <c r="C70" s="106">
        <v>1</v>
      </c>
      <c r="D70" s="106">
        <v>1</v>
      </c>
      <c r="E70" s="106">
        <v>1</v>
      </c>
      <c r="F70" s="106">
        <v>1</v>
      </c>
      <c r="G70" s="106">
        <v>1</v>
      </c>
      <c r="H70" s="106">
        <v>1</v>
      </c>
      <c r="I70" s="14"/>
      <c r="J70" s="14"/>
      <c r="K70" s="14"/>
    </row>
    <row r="71" spans="1:11" ht="12.75" outlineLevel="3" x14ac:dyDescent="0.2">
      <c r="A71" s="110" t="s">
        <v>217</v>
      </c>
      <c r="B71" s="106">
        <v>3</v>
      </c>
      <c r="C71" s="106">
        <v>3</v>
      </c>
      <c r="D71" s="106">
        <v>3</v>
      </c>
      <c r="E71" s="106">
        <v>3</v>
      </c>
      <c r="F71" s="106">
        <v>3</v>
      </c>
      <c r="G71" s="106">
        <v>3</v>
      </c>
      <c r="H71" s="106">
        <v>3</v>
      </c>
      <c r="I71" s="14"/>
      <c r="J71" s="14"/>
      <c r="K71" s="14"/>
    </row>
    <row r="72" spans="1:11" ht="12.75" outlineLevel="3" x14ac:dyDescent="0.2">
      <c r="A72" s="110" t="s">
        <v>23</v>
      </c>
      <c r="B72" s="106">
        <v>2</v>
      </c>
      <c r="C72" s="106">
        <v>2</v>
      </c>
      <c r="D72" s="106">
        <v>2</v>
      </c>
      <c r="E72" s="106">
        <v>2.35</v>
      </c>
      <c r="F72" s="106">
        <v>2.35</v>
      </c>
      <c r="G72" s="106">
        <v>2.35</v>
      </c>
      <c r="H72" s="106">
        <v>2.35</v>
      </c>
      <c r="I72" s="14"/>
      <c r="J72" s="14"/>
      <c r="K72" s="14"/>
    </row>
    <row r="73" spans="1:11" ht="12.75" outlineLevel="3" x14ac:dyDescent="0.2">
      <c r="A73" s="110" t="s">
        <v>64</v>
      </c>
      <c r="B73" s="106">
        <v>0</v>
      </c>
      <c r="C73" s="106">
        <v>0</v>
      </c>
      <c r="D73" s="106">
        <v>0</v>
      </c>
      <c r="E73" s="106">
        <v>0</v>
      </c>
      <c r="F73" s="106">
        <v>0</v>
      </c>
      <c r="G73" s="106">
        <v>0</v>
      </c>
      <c r="H73" s="106">
        <v>1.13619999127</v>
      </c>
      <c r="I73" s="14"/>
      <c r="J73" s="14"/>
      <c r="K73" s="14"/>
    </row>
    <row r="74" spans="1:11" ht="12.75" outlineLevel="2" x14ac:dyDescent="0.2">
      <c r="A74" s="8" t="s">
        <v>181</v>
      </c>
      <c r="B74" s="247">
        <f t="shared" ref="B74:G74" si="10">SUM(B$75:B$75)</f>
        <v>1.7078920409</v>
      </c>
      <c r="C74" s="247">
        <f t="shared" si="10"/>
        <v>1.7200565973099999</v>
      </c>
      <c r="D74" s="247">
        <f t="shared" si="10"/>
        <v>1.7167141983700001</v>
      </c>
      <c r="E74" s="247">
        <f t="shared" si="10"/>
        <v>1.70477185575</v>
      </c>
      <c r="F74" s="247">
        <f t="shared" si="10"/>
        <v>1.70171254331</v>
      </c>
      <c r="G74" s="247">
        <f t="shared" si="10"/>
        <v>1.69171635392</v>
      </c>
      <c r="H74" s="247">
        <v>1.7071797609599999</v>
      </c>
      <c r="I74" s="14"/>
      <c r="J74" s="14"/>
      <c r="K74" s="14"/>
    </row>
    <row r="75" spans="1:11" ht="12.75" outlineLevel="3" x14ac:dyDescent="0.2">
      <c r="A75" s="110" t="s">
        <v>147</v>
      </c>
      <c r="B75" s="106">
        <v>1.7078920409</v>
      </c>
      <c r="C75" s="106">
        <v>1.7200565973099999</v>
      </c>
      <c r="D75" s="106">
        <v>1.7167141983700001</v>
      </c>
      <c r="E75" s="106">
        <v>1.70477185575</v>
      </c>
      <c r="F75" s="106">
        <v>1.70171254331</v>
      </c>
      <c r="G75" s="106">
        <v>1.69171635392</v>
      </c>
      <c r="H75" s="106">
        <v>1.7071797609599999</v>
      </c>
      <c r="I75" s="14"/>
      <c r="J75" s="14"/>
      <c r="K75" s="14"/>
    </row>
    <row r="76" spans="1:11" ht="15" x14ac:dyDescent="0.25">
      <c r="A76" s="6" t="s">
        <v>14</v>
      </c>
      <c r="B76" s="154">
        <f t="shared" ref="B76:H76" si="11">B$77+B$89</f>
        <v>11.129501242400002</v>
      </c>
      <c r="C76" s="154">
        <f t="shared" si="11"/>
        <v>11.00186443982</v>
      </c>
      <c r="D76" s="154">
        <f t="shared" si="11"/>
        <v>10.821824852549998</v>
      </c>
      <c r="E76" s="154">
        <f t="shared" si="11"/>
        <v>10.564062035319999</v>
      </c>
      <c r="F76" s="154">
        <f t="shared" si="11"/>
        <v>10.49084338061</v>
      </c>
      <c r="G76" s="154">
        <f t="shared" si="11"/>
        <v>10.23442305707</v>
      </c>
      <c r="H76" s="154">
        <f t="shared" si="11"/>
        <v>10.322882459119999</v>
      </c>
      <c r="I76" s="14"/>
      <c r="J76" s="14"/>
      <c r="K76" s="14"/>
    </row>
    <row r="77" spans="1:11" ht="15" outlineLevel="1" x14ac:dyDescent="0.25">
      <c r="A77" s="97" t="s">
        <v>50</v>
      </c>
      <c r="B77" s="39">
        <f t="shared" ref="B77:H77" si="12">B$78+B$83+B$87</f>
        <v>0.37367631143999996</v>
      </c>
      <c r="C77" s="39">
        <f t="shared" si="12"/>
        <v>0.36723644762999996</v>
      </c>
      <c r="D77" s="39">
        <f t="shared" si="12"/>
        <v>0.38315449305999999</v>
      </c>
      <c r="E77" s="39">
        <f t="shared" si="12"/>
        <v>0.37567571067</v>
      </c>
      <c r="F77" s="39">
        <f t="shared" si="12"/>
        <v>0.38911387317999996</v>
      </c>
      <c r="G77" s="39">
        <f t="shared" si="12"/>
        <v>0.39179964914999998</v>
      </c>
      <c r="H77" s="39">
        <f t="shared" si="12"/>
        <v>0.40722816271000001</v>
      </c>
      <c r="I77" s="14"/>
      <c r="J77" s="14"/>
      <c r="K77" s="14"/>
    </row>
    <row r="78" spans="1:11" ht="12.75" outlineLevel="2" x14ac:dyDescent="0.2">
      <c r="A78" s="8" t="s">
        <v>195</v>
      </c>
      <c r="B78" s="247">
        <f t="shared" ref="B78:G78" si="13">SUM(B$79:B$82)</f>
        <v>0.21669872839999998</v>
      </c>
      <c r="C78" s="247">
        <f t="shared" si="13"/>
        <v>0.21617359424999999</v>
      </c>
      <c r="D78" s="247">
        <f t="shared" si="13"/>
        <v>0.22228222347000001</v>
      </c>
      <c r="E78" s="247">
        <f t="shared" si="13"/>
        <v>0.22019389135</v>
      </c>
      <c r="F78" s="247">
        <f t="shared" si="13"/>
        <v>0.22540056609999998</v>
      </c>
      <c r="G78" s="247">
        <f t="shared" si="13"/>
        <v>0.22327640900999998</v>
      </c>
      <c r="H78" s="247">
        <v>0.22930230094000001</v>
      </c>
      <c r="I78" s="14"/>
      <c r="J78" s="14"/>
      <c r="K78" s="14"/>
    </row>
    <row r="79" spans="1:11" ht="12.75" outlineLevel="3" x14ac:dyDescent="0.2">
      <c r="A79" s="110" t="s">
        <v>112</v>
      </c>
      <c r="B79" s="106">
        <v>4.1894999999999998E-7</v>
      </c>
      <c r="C79" s="106">
        <v>4.1792999999999998E-7</v>
      </c>
      <c r="D79" s="106">
        <v>4.2973999999999998E-7</v>
      </c>
      <c r="E79" s="106">
        <v>4.2571000000000002E-7</v>
      </c>
      <c r="F79" s="106">
        <v>4.3576999999999999E-7</v>
      </c>
      <c r="G79" s="106">
        <v>4.3167E-7</v>
      </c>
      <c r="H79" s="106">
        <v>4.4331999999999998E-7</v>
      </c>
      <c r="I79" s="14"/>
      <c r="J79" s="14"/>
      <c r="K79" s="14"/>
    </row>
    <row r="80" spans="1:11" ht="12.75" outlineLevel="3" x14ac:dyDescent="0.2">
      <c r="A80" s="110" t="s">
        <v>77</v>
      </c>
      <c r="B80" s="106">
        <v>3.611638491E-2</v>
      </c>
      <c r="C80" s="106">
        <v>3.6028862719999999E-2</v>
      </c>
      <c r="D80" s="106">
        <v>3.7046965619999997E-2</v>
      </c>
      <c r="E80" s="106">
        <v>3.6698910940000003E-2</v>
      </c>
      <c r="F80" s="106">
        <v>3.7566688389999998E-2</v>
      </c>
      <c r="G80" s="106">
        <v>3.7212662889999998E-2</v>
      </c>
      <c r="H80" s="106">
        <v>3.8216976270000001E-2</v>
      </c>
      <c r="I80" s="14"/>
      <c r="J80" s="14"/>
      <c r="K80" s="14"/>
    </row>
    <row r="81" spans="1:11" ht="12.75" outlineLevel="3" x14ac:dyDescent="0.2">
      <c r="A81" s="110" t="s">
        <v>1</v>
      </c>
      <c r="B81" s="106">
        <v>0.10834915472999999</v>
      </c>
      <c r="C81" s="106">
        <v>0.10808658816</v>
      </c>
      <c r="D81" s="106">
        <v>0.11114089686</v>
      </c>
      <c r="E81" s="106">
        <v>0.11009673282</v>
      </c>
      <c r="F81" s="106">
        <v>0.11270006517</v>
      </c>
      <c r="G81" s="106">
        <v>0.11163798866999999</v>
      </c>
      <c r="H81" s="106">
        <v>0.11465092881</v>
      </c>
      <c r="I81" s="14"/>
      <c r="J81" s="14"/>
      <c r="K81" s="14"/>
    </row>
    <row r="82" spans="1:11" ht="12.75" outlineLevel="3" x14ac:dyDescent="0.2">
      <c r="A82" s="110" t="s">
        <v>0</v>
      </c>
      <c r="B82" s="106">
        <v>7.223276981E-2</v>
      </c>
      <c r="C82" s="106">
        <v>7.2057725439999998E-2</v>
      </c>
      <c r="D82" s="106">
        <v>7.4093931249999995E-2</v>
      </c>
      <c r="E82" s="106">
        <v>7.3397821880000005E-2</v>
      </c>
      <c r="F82" s="106">
        <v>7.5133376769999996E-2</v>
      </c>
      <c r="G82" s="106">
        <v>7.4425325779999996E-2</v>
      </c>
      <c r="H82" s="106">
        <v>7.6433952540000002E-2</v>
      </c>
      <c r="I82" s="14"/>
      <c r="J82" s="14"/>
      <c r="K82" s="14"/>
    </row>
    <row r="83" spans="1:11" ht="12.75" outlineLevel="2" x14ac:dyDescent="0.2">
      <c r="A83" s="8" t="s">
        <v>116</v>
      </c>
      <c r="B83" s="247">
        <f t="shared" ref="B83:G83" si="14">SUM(B$84:B$86)</f>
        <v>0.15694310452999999</v>
      </c>
      <c r="C83" s="247">
        <f t="shared" si="14"/>
        <v>0.15102845842999998</v>
      </c>
      <c r="D83" s="247">
        <f t="shared" si="14"/>
        <v>0.16083690270000001</v>
      </c>
      <c r="E83" s="247">
        <f t="shared" si="14"/>
        <v>0.15544678470000001</v>
      </c>
      <c r="F83" s="247">
        <f t="shared" si="14"/>
        <v>0.16367744403999998</v>
      </c>
      <c r="G83" s="247">
        <f t="shared" si="14"/>
        <v>0.16848771507000002</v>
      </c>
      <c r="H83" s="247">
        <v>0.17788937793000001</v>
      </c>
      <c r="I83" s="14"/>
      <c r="J83" s="14"/>
      <c r="K83" s="14"/>
    </row>
    <row r="84" spans="1:11" ht="12.75" outlineLevel="3" x14ac:dyDescent="0.2">
      <c r="A84" s="110" t="s">
        <v>49</v>
      </c>
      <c r="B84" s="106">
        <v>3.5871199889999997E-2</v>
      </c>
      <c r="C84" s="106">
        <v>3.1931413399999997E-2</v>
      </c>
      <c r="D84" s="106">
        <v>3.5572997689999997E-2</v>
      </c>
      <c r="E84" s="106">
        <v>3.7698967520000001E-2</v>
      </c>
      <c r="F84" s="106">
        <v>4.2905811070000001E-2</v>
      </c>
      <c r="G84" s="106">
        <v>4.8260815390000003E-2</v>
      </c>
      <c r="H84" s="106">
        <v>5.3739582530000003E-2</v>
      </c>
      <c r="I84" s="14"/>
      <c r="J84" s="14"/>
      <c r="K84" s="14"/>
    </row>
    <row r="85" spans="1:11" ht="12.75" outlineLevel="3" x14ac:dyDescent="0.2">
      <c r="A85" s="110" t="s">
        <v>123</v>
      </c>
      <c r="B85" s="106">
        <v>0.11839534242999999</v>
      </c>
      <c r="C85" s="106">
        <v>0.11656507721999999</v>
      </c>
      <c r="D85" s="106">
        <v>0.1226603889</v>
      </c>
      <c r="E85" s="106">
        <v>0.11516876099999999</v>
      </c>
      <c r="F85" s="106">
        <v>0.11827559587</v>
      </c>
      <c r="G85" s="106">
        <v>0.11775438503000001</v>
      </c>
      <c r="H85" s="106">
        <v>0.12161055132</v>
      </c>
      <c r="I85" s="14"/>
      <c r="J85" s="14"/>
      <c r="K85" s="14"/>
    </row>
    <row r="86" spans="1:11" ht="12.75" outlineLevel="3" x14ac:dyDescent="0.2">
      <c r="A86" s="110" t="s">
        <v>95</v>
      </c>
      <c r="B86" s="106">
        <v>2.67656221E-3</v>
      </c>
      <c r="C86" s="106">
        <v>2.5319678099999998E-3</v>
      </c>
      <c r="D86" s="106">
        <v>2.6035161100000002E-3</v>
      </c>
      <c r="E86" s="106">
        <v>2.5790561799999999E-3</v>
      </c>
      <c r="F86" s="106">
        <v>2.4960371E-3</v>
      </c>
      <c r="G86" s="106">
        <v>2.4725146499999999E-3</v>
      </c>
      <c r="H86" s="106">
        <v>2.5392440800000001E-3</v>
      </c>
      <c r="I86" s="14"/>
      <c r="J86" s="14"/>
      <c r="K86" s="14"/>
    </row>
    <row r="87" spans="1:11" ht="12.75" outlineLevel="2" x14ac:dyDescent="0.2">
      <c r="A87" s="8" t="s">
        <v>137</v>
      </c>
      <c r="B87" s="247">
        <f t="shared" ref="B87:G87" si="15">SUM(B$88:B$88)</f>
        <v>3.4478509999999999E-5</v>
      </c>
      <c r="C87" s="247">
        <f t="shared" si="15"/>
        <v>3.4394950000000002E-5</v>
      </c>
      <c r="D87" s="247">
        <f t="shared" si="15"/>
        <v>3.5366890000000001E-5</v>
      </c>
      <c r="E87" s="247">
        <f t="shared" si="15"/>
        <v>3.503462E-5</v>
      </c>
      <c r="F87" s="247">
        <f t="shared" si="15"/>
        <v>3.5863040000000001E-5</v>
      </c>
      <c r="G87" s="247">
        <f t="shared" si="15"/>
        <v>3.5525070000000001E-5</v>
      </c>
      <c r="H87" s="247">
        <v>3.6483840000000001E-5</v>
      </c>
      <c r="I87" s="14"/>
      <c r="J87" s="14"/>
      <c r="K87" s="14"/>
    </row>
    <row r="88" spans="1:11" ht="12.75" outlineLevel="3" x14ac:dyDescent="0.2">
      <c r="A88" s="110" t="s">
        <v>71</v>
      </c>
      <c r="B88" s="106">
        <v>3.4478509999999999E-5</v>
      </c>
      <c r="C88" s="106">
        <v>3.4394950000000002E-5</v>
      </c>
      <c r="D88" s="106">
        <v>3.5366890000000001E-5</v>
      </c>
      <c r="E88" s="106">
        <v>3.503462E-5</v>
      </c>
      <c r="F88" s="106">
        <v>3.5863040000000001E-5</v>
      </c>
      <c r="G88" s="106">
        <v>3.5525070000000001E-5</v>
      </c>
      <c r="H88" s="106">
        <v>3.6483840000000001E-5</v>
      </c>
      <c r="I88" s="14"/>
      <c r="J88" s="14"/>
      <c r="K88" s="14"/>
    </row>
    <row r="89" spans="1:11" ht="15" outlineLevel="1" x14ac:dyDescent="0.25">
      <c r="A89" s="97" t="s">
        <v>65</v>
      </c>
      <c r="B89" s="39">
        <f t="shared" ref="B89:H89" si="16">B$90+B$96+B$98+B$106+B$107</f>
        <v>10.755824930960001</v>
      </c>
      <c r="C89" s="39">
        <f t="shared" si="16"/>
        <v>10.63462799219</v>
      </c>
      <c r="D89" s="39">
        <f t="shared" si="16"/>
        <v>10.438670359489999</v>
      </c>
      <c r="E89" s="39">
        <f t="shared" si="16"/>
        <v>10.188386324649999</v>
      </c>
      <c r="F89" s="39">
        <f t="shared" si="16"/>
        <v>10.101729507430001</v>
      </c>
      <c r="G89" s="39">
        <f t="shared" si="16"/>
        <v>9.8426234079199997</v>
      </c>
      <c r="H89" s="39">
        <f t="shared" si="16"/>
        <v>9.9156542964099987</v>
      </c>
      <c r="I89" s="14"/>
      <c r="J89" s="14"/>
      <c r="K89" s="14"/>
    </row>
    <row r="90" spans="1:11" ht="12.75" outlineLevel="2" x14ac:dyDescent="0.2">
      <c r="A90" s="8" t="s">
        <v>178</v>
      </c>
      <c r="B90" s="247">
        <f t="shared" ref="B90:G90" si="17">SUM(B$91:B$95)</f>
        <v>8.5593320389300001</v>
      </c>
      <c r="C90" s="247">
        <f t="shared" si="17"/>
        <v>8.62842410841</v>
      </c>
      <c r="D90" s="247">
        <f t="shared" si="17"/>
        <v>8.4875370658700007</v>
      </c>
      <c r="E90" s="247">
        <f t="shared" si="17"/>
        <v>8.3942738444299998</v>
      </c>
      <c r="F90" s="247">
        <f t="shared" si="17"/>
        <v>8.3787465699800006</v>
      </c>
      <c r="G90" s="247">
        <f t="shared" si="17"/>
        <v>8.1995887121000006</v>
      </c>
      <c r="H90" s="247">
        <v>8.2635435798299994</v>
      </c>
      <c r="I90" s="14"/>
      <c r="J90" s="14"/>
      <c r="K90" s="14"/>
    </row>
    <row r="91" spans="1:11" ht="12.75" outlineLevel="3" x14ac:dyDescent="0.2">
      <c r="A91" s="110" t="s">
        <v>66</v>
      </c>
      <c r="B91" s="106">
        <v>0.1145400015</v>
      </c>
      <c r="C91" s="106">
        <v>0.11429000172000001</v>
      </c>
      <c r="D91" s="106">
        <v>0.11385999967</v>
      </c>
      <c r="E91" s="106">
        <v>0.11218000155000001</v>
      </c>
      <c r="F91" s="106">
        <v>0.11123000175</v>
      </c>
      <c r="G91" s="106">
        <v>0.11134000082999999</v>
      </c>
      <c r="H91" s="106">
        <v>0.11361999913</v>
      </c>
      <c r="I91" s="14"/>
      <c r="J91" s="14"/>
      <c r="K91" s="14"/>
    </row>
    <row r="92" spans="1:11" ht="12.75" outlineLevel="3" x14ac:dyDescent="0.2">
      <c r="A92" s="110" t="s">
        <v>54</v>
      </c>
      <c r="B92" s="106">
        <v>0.20628031303</v>
      </c>
      <c r="C92" s="106">
        <v>0.21044569602999999</v>
      </c>
      <c r="D92" s="106">
        <v>0.21952372399</v>
      </c>
      <c r="E92" s="106">
        <v>0.22777751983</v>
      </c>
      <c r="F92" s="106">
        <v>0.23638736916</v>
      </c>
      <c r="G92" s="106">
        <v>0.23660211947000001</v>
      </c>
      <c r="H92" s="106">
        <v>0.26538700596999998</v>
      </c>
      <c r="I92" s="14"/>
      <c r="J92" s="14"/>
      <c r="K92" s="14"/>
    </row>
    <row r="93" spans="1:11" ht="12.75" outlineLevel="3" x14ac:dyDescent="0.2">
      <c r="A93" s="110" t="s">
        <v>96</v>
      </c>
      <c r="B93" s="106">
        <v>5.6124600730000002E-2</v>
      </c>
      <c r="C93" s="106">
        <v>5.6002100839999999E-2</v>
      </c>
      <c r="D93" s="106">
        <v>5.5791399839999999E-2</v>
      </c>
      <c r="E93" s="106">
        <v>5.4968200760000002E-2</v>
      </c>
      <c r="F93" s="106">
        <v>5.4502700860000003E-2</v>
      </c>
      <c r="G93" s="106">
        <v>5.4556600400000002E-2</v>
      </c>
      <c r="H93" s="106">
        <v>5.5673799570000002E-2</v>
      </c>
      <c r="I93" s="14"/>
      <c r="J93" s="14"/>
      <c r="K93" s="14"/>
    </row>
    <row r="94" spans="1:11" ht="12.75" outlineLevel="3" x14ac:dyDescent="0.2">
      <c r="A94" s="110" t="s">
        <v>132</v>
      </c>
      <c r="B94" s="106">
        <v>0.45706674655000001</v>
      </c>
      <c r="C94" s="106">
        <v>0.46734190704</v>
      </c>
      <c r="D94" s="106">
        <v>0.46734190704</v>
      </c>
      <c r="E94" s="106">
        <v>0.46734190704</v>
      </c>
      <c r="F94" s="106">
        <v>0.45813690705999999</v>
      </c>
      <c r="G94" s="106">
        <v>0.45501690704999997</v>
      </c>
      <c r="H94" s="106">
        <v>0.46567169465000002</v>
      </c>
      <c r="I94" s="14"/>
      <c r="J94" s="14"/>
      <c r="K94" s="14"/>
    </row>
    <row r="95" spans="1:11" ht="12.75" outlineLevel="3" x14ac:dyDescent="0.2">
      <c r="A95" s="110" t="s">
        <v>147</v>
      </c>
      <c r="B95" s="106">
        <v>7.7253203771200001</v>
      </c>
      <c r="C95" s="106">
        <v>7.7803444027799999</v>
      </c>
      <c r="D95" s="106">
        <v>7.6310200353299997</v>
      </c>
      <c r="E95" s="106">
        <v>7.53200621525</v>
      </c>
      <c r="F95" s="106">
        <v>7.5184895911499998</v>
      </c>
      <c r="G95" s="106">
        <v>7.3420730843499999</v>
      </c>
      <c r="H95" s="106">
        <v>7.36319108051</v>
      </c>
      <c r="I95" s="14"/>
      <c r="J95" s="14"/>
      <c r="K95" s="14"/>
    </row>
    <row r="96" spans="1:11" ht="12.75" outlineLevel="2" x14ac:dyDescent="0.2">
      <c r="A96" s="8" t="s">
        <v>44</v>
      </c>
      <c r="B96" s="247">
        <f t="shared" ref="B96:G96" si="18">SUM(B$97:B$97)</f>
        <v>4.8738926600000003E-2</v>
      </c>
      <c r="C96" s="247">
        <f t="shared" si="18"/>
        <v>2.4369463260000002E-2</v>
      </c>
      <c r="D96" s="247">
        <f t="shared" si="18"/>
        <v>2.4369463260000002E-2</v>
      </c>
      <c r="E96" s="247">
        <f t="shared" si="18"/>
        <v>2.4369463260000002E-2</v>
      </c>
      <c r="F96" s="247">
        <f t="shared" si="18"/>
        <v>2.4369463260000002E-2</v>
      </c>
      <c r="G96" s="247">
        <f t="shared" si="18"/>
        <v>2.4369463260000002E-2</v>
      </c>
      <c r="H96" s="247">
        <v>2.4369463260000002E-2</v>
      </c>
      <c r="I96" s="14"/>
      <c r="J96" s="14"/>
      <c r="K96" s="14"/>
    </row>
    <row r="97" spans="1:11" ht="12.75" outlineLevel="3" x14ac:dyDescent="0.2">
      <c r="A97" s="110" t="s">
        <v>27</v>
      </c>
      <c r="B97" s="106">
        <v>4.8738926600000003E-2</v>
      </c>
      <c r="C97" s="106">
        <v>2.4369463260000002E-2</v>
      </c>
      <c r="D97" s="106">
        <v>2.4369463260000002E-2</v>
      </c>
      <c r="E97" s="106">
        <v>2.4369463260000002E-2</v>
      </c>
      <c r="F97" s="106">
        <v>2.4369463260000002E-2</v>
      </c>
      <c r="G97" s="106">
        <v>2.4369463260000002E-2</v>
      </c>
      <c r="H97" s="106">
        <v>2.4369463260000002E-2</v>
      </c>
      <c r="I97" s="14"/>
      <c r="J97" s="14"/>
      <c r="K97" s="14"/>
    </row>
    <row r="98" spans="1:11" ht="12.75" outlineLevel="2" x14ac:dyDescent="0.2">
      <c r="A98" s="8" t="s">
        <v>216</v>
      </c>
      <c r="B98" s="247">
        <f t="shared" ref="B98:G98" si="19">SUM(B$99:B$105)</f>
        <v>2.0344831620099999</v>
      </c>
      <c r="C98" s="247">
        <f t="shared" si="19"/>
        <v>1.8677568394799999</v>
      </c>
      <c r="D98" s="247">
        <f t="shared" si="19"/>
        <v>1.8129079238799999</v>
      </c>
      <c r="E98" s="247">
        <f t="shared" si="19"/>
        <v>1.65667915044</v>
      </c>
      <c r="F98" s="247">
        <f t="shared" si="19"/>
        <v>1.5857525073599998</v>
      </c>
      <c r="G98" s="247">
        <f t="shared" si="19"/>
        <v>1.50646723293</v>
      </c>
      <c r="H98" s="247">
        <v>1.5145176897299999</v>
      </c>
      <c r="I98" s="14"/>
      <c r="J98" s="14"/>
      <c r="K98" s="14"/>
    </row>
    <row r="99" spans="1:11" ht="12.75" outlineLevel="3" x14ac:dyDescent="0.2">
      <c r="A99" s="110" t="s">
        <v>76</v>
      </c>
      <c r="B99" s="106">
        <v>7.991643658E-2</v>
      </c>
      <c r="C99" s="106">
        <v>7.991643658E-2</v>
      </c>
      <c r="D99" s="106">
        <v>0.10245663875</v>
      </c>
      <c r="E99" s="106">
        <v>0.11216478933</v>
      </c>
      <c r="F99" s="106">
        <v>0.11216478933</v>
      </c>
      <c r="G99" s="106">
        <v>0.11216478933</v>
      </c>
      <c r="H99" s="106">
        <v>0.11508968694</v>
      </c>
      <c r="I99" s="14"/>
      <c r="J99" s="14"/>
      <c r="K99" s="14"/>
    </row>
    <row r="100" spans="1:11" ht="12.75" outlineLevel="3" x14ac:dyDescent="0.2">
      <c r="A100" s="110" t="s">
        <v>174</v>
      </c>
      <c r="B100" s="106">
        <v>0.45260618235</v>
      </c>
      <c r="C100" s="106">
        <v>0.36099641953</v>
      </c>
      <c r="D100" s="106">
        <v>0.28380778558999997</v>
      </c>
      <c r="E100" s="106">
        <v>0.12711425026000001</v>
      </c>
      <c r="F100" s="106">
        <v>6.3018889679999995E-2</v>
      </c>
      <c r="G100" s="106">
        <v>0</v>
      </c>
      <c r="H100" s="106">
        <v>0</v>
      </c>
      <c r="I100" s="14"/>
      <c r="J100" s="14"/>
      <c r="K100" s="14"/>
    </row>
    <row r="101" spans="1:11" ht="12.75" outlineLevel="3" x14ac:dyDescent="0.2">
      <c r="A101" s="110" t="s">
        <v>210</v>
      </c>
      <c r="B101" s="106">
        <v>3.3931242969999997E-2</v>
      </c>
      <c r="C101" s="106">
        <v>3.3857183229999997E-2</v>
      </c>
      <c r="D101" s="106">
        <v>3.3729799739999997E-2</v>
      </c>
      <c r="E101" s="106">
        <v>2.9539660780000001E-2</v>
      </c>
      <c r="F101" s="106">
        <v>2.9289503250000001E-2</v>
      </c>
      <c r="G101" s="106">
        <v>2.931846862E-2</v>
      </c>
      <c r="H101" s="106">
        <v>3.4153328029999999E-2</v>
      </c>
      <c r="I101" s="14"/>
      <c r="J101" s="14"/>
      <c r="K101" s="14"/>
    </row>
    <row r="102" spans="1:11" ht="12.75" outlineLevel="3" x14ac:dyDescent="0.2">
      <c r="A102" s="110" t="s">
        <v>128</v>
      </c>
      <c r="B102" s="106">
        <v>1.947180011E-2</v>
      </c>
      <c r="C102" s="106">
        <v>1.9429300140000001E-2</v>
      </c>
      <c r="D102" s="106">
        <v>1.9356199800000001E-2</v>
      </c>
      <c r="E102" s="106">
        <v>1.4302950070000001E-2</v>
      </c>
      <c r="F102" s="106">
        <v>1.41818251E-2</v>
      </c>
      <c r="G102" s="106">
        <v>1.419584998E-2</v>
      </c>
      <c r="H102" s="106">
        <v>1.448654976E-2</v>
      </c>
      <c r="I102" s="14"/>
      <c r="J102" s="14"/>
      <c r="K102" s="14"/>
    </row>
    <row r="103" spans="1:11" ht="12.75" outlineLevel="3" x14ac:dyDescent="0.2">
      <c r="A103" s="110" t="s">
        <v>151</v>
      </c>
      <c r="B103" s="106">
        <v>3.3320000000000002E-2</v>
      </c>
      <c r="C103" s="106">
        <v>3.3320000000000002E-2</v>
      </c>
      <c r="D103" s="106">
        <v>3.3320000000000002E-2</v>
      </c>
      <c r="E103" s="106">
        <v>3.3320000000000002E-2</v>
      </c>
      <c r="F103" s="106">
        <v>2.6859999999999998E-2</v>
      </c>
      <c r="G103" s="106">
        <v>2.6859999999999998E-2</v>
      </c>
      <c r="H103" s="106">
        <v>2.6859999999999998E-2</v>
      </c>
      <c r="I103" s="14"/>
      <c r="J103" s="14"/>
      <c r="K103" s="14"/>
    </row>
    <row r="104" spans="1:11" ht="12.75" outlineLevel="3" x14ac:dyDescent="0.2">
      <c r="A104" s="110" t="s">
        <v>121</v>
      </c>
      <c r="B104" s="106">
        <v>1.35</v>
      </c>
      <c r="C104" s="106">
        <v>1.2749999999999999</v>
      </c>
      <c r="D104" s="106">
        <v>1.2749999999999999</v>
      </c>
      <c r="E104" s="106">
        <v>1.2749999999999999</v>
      </c>
      <c r="F104" s="106">
        <v>1.2749999999999999</v>
      </c>
      <c r="G104" s="106">
        <v>1.2749999999999999</v>
      </c>
      <c r="H104" s="106">
        <v>1.2749999999999999</v>
      </c>
      <c r="I104" s="14"/>
      <c r="J104" s="14"/>
      <c r="K104" s="14"/>
    </row>
    <row r="105" spans="1:11" ht="12.75" outlineLevel="3" x14ac:dyDescent="0.2">
      <c r="A105" s="110" t="s">
        <v>104</v>
      </c>
      <c r="B105" s="106">
        <v>6.5237500000000004E-2</v>
      </c>
      <c r="C105" s="106">
        <v>6.5237500000000004E-2</v>
      </c>
      <c r="D105" s="106">
        <v>6.5237500000000004E-2</v>
      </c>
      <c r="E105" s="106">
        <v>6.5237500000000004E-2</v>
      </c>
      <c r="F105" s="106">
        <v>6.5237500000000004E-2</v>
      </c>
      <c r="G105" s="106">
        <v>4.8928125000000003E-2</v>
      </c>
      <c r="H105" s="106">
        <v>4.8928125000000003E-2</v>
      </c>
      <c r="I105" s="14"/>
      <c r="J105" s="14"/>
      <c r="K105" s="14"/>
    </row>
    <row r="106" spans="1:11" ht="12.75" outlineLevel="2" x14ac:dyDescent="0.2">
      <c r="A106" s="8" t="s">
        <v>56</v>
      </c>
      <c r="B106" s="247"/>
      <c r="C106" s="247"/>
      <c r="D106" s="247"/>
      <c r="E106" s="247"/>
      <c r="F106" s="247"/>
      <c r="G106" s="247"/>
      <c r="H106" s="247"/>
      <c r="I106" s="14"/>
      <c r="J106" s="14"/>
      <c r="K106" s="14"/>
    </row>
    <row r="107" spans="1:11" ht="12.75" outlineLevel="2" x14ac:dyDescent="0.2">
      <c r="A107" s="8" t="s">
        <v>181</v>
      </c>
      <c r="B107" s="247">
        <f t="shared" ref="B107:G107" si="20">SUM(B$108:B$108)</f>
        <v>0.11327080342</v>
      </c>
      <c r="C107" s="247">
        <f t="shared" si="20"/>
        <v>0.11407758104</v>
      </c>
      <c r="D107" s="247">
        <f t="shared" si="20"/>
        <v>0.11385590648</v>
      </c>
      <c r="E107" s="247">
        <f t="shared" si="20"/>
        <v>0.11306386652</v>
      </c>
      <c r="F107" s="247">
        <f t="shared" si="20"/>
        <v>0.11286096683000001</v>
      </c>
      <c r="G107" s="247">
        <f t="shared" si="20"/>
        <v>0.11219799963</v>
      </c>
      <c r="H107" s="247">
        <v>0.11322356359000001</v>
      </c>
      <c r="I107" s="14"/>
      <c r="J107" s="14"/>
      <c r="K107" s="14"/>
    </row>
    <row r="108" spans="1:11" ht="12.75" outlineLevel="3" x14ac:dyDescent="0.2">
      <c r="A108" s="110" t="s">
        <v>147</v>
      </c>
      <c r="B108" s="106">
        <v>0.11327080342</v>
      </c>
      <c r="C108" s="106">
        <v>0.11407758104</v>
      </c>
      <c r="D108" s="106">
        <v>0.11385590648</v>
      </c>
      <c r="E108" s="106">
        <v>0.11306386652</v>
      </c>
      <c r="F108" s="106">
        <v>0.11286096683000001</v>
      </c>
      <c r="G108" s="106">
        <v>0.11219799963</v>
      </c>
      <c r="H108" s="106">
        <v>0.11322356359000001</v>
      </c>
      <c r="I108" s="14"/>
      <c r="J108" s="14"/>
      <c r="K108" s="14"/>
    </row>
    <row r="109" spans="1:11" x14ac:dyDescent="0.2">
      <c r="B109" s="27"/>
      <c r="C109" s="27"/>
      <c r="D109" s="27"/>
      <c r="E109" s="27"/>
      <c r="F109" s="27"/>
      <c r="G109" s="27"/>
      <c r="H109" s="27"/>
      <c r="I109" s="14"/>
      <c r="J109" s="14"/>
      <c r="K109" s="14"/>
    </row>
    <row r="110" spans="1:11" x14ac:dyDescent="0.2">
      <c r="B110" s="27"/>
      <c r="C110" s="27"/>
      <c r="D110" s="27"/>
      <c r="E110" s="27"/>
      <c r="F110" s="27"/>
      <c r="G110" s="27"/>
      <c r="H110" s="27"/>
      <c r="I110" s="14"/>
      <c r="J110" s="14"/>
      <c r="K110" s="14"/>
    </row>
    <row r="111" spans="1:11" x14ac:dyDescent="0.2">
      <c r="B111" s="27"/>
      <c r="C111" s="27"/>
      <c r="D111" s="27"/>
      <c r="E111" s="27"/>
      <c r="F111" s="27"/>
      <c r="G111" s="27"/>
      <c r="H111" s="27"/>
      <c r="I111" s="14"/>
      <c r="J111" s="14"/>
      <c r="K111" s="14"/>
    </row>
    <row r="112" spans="1:11" x14ac:dyDescent="0.2">
      <c r="B112" s="27"/>
      <c r="C112" s="27"/>
      <c r="D112" s="27"/>
      <c r="E112" s="27"/>
      <c r="F112" s="27"/>
      <c r="G112" s="27"/>
      <c r="H112" s="27"/>
      <c r="I112" s="14"/>
      <c r="J112" s="14"/>
      <c r="K112" s="14"/>
    </row>
    <row r="113" spans="2:11" x14ac:dyDescent="0.2">
      <c r="B113" s="27"/>
      <c r="C113" s="27"/>
      <c r="D113" s="27"/>
      <c r="E113" s="27"/>
      <c r="F113" s="27"/>
      <c r="G113" s="27"/>
      <c r="H113" s="27"/>
      <c r="I113" s="14"/>
      <c r="J113" s="14"/>
      <c r="K113" s="14"/>
    </row>
    <row r="114" spans="2:11" x14ac:dyDescent="0.2">
      <c r="B114" s="27"/>
      <c r="C114" s="27"/>
      <c r="D114" s="27"/>
      <c r="E114" s="27"/>
      <c r="F114" s="27"/>
      <c r="G114" s="27"/>
      <c r="H114" s="27"/>
      <c r="I114" s="14"/>
      <c r="J114" s="14"/>
      <c r="K114" s="14"/>
    </row>
    <row r="115" spans="2:11" x14ac:dyDescent="0.2">
      <c r="B115" s="27"/>
      <c r="C115" s="27"/>
      <c r="D115" s="27"/>
      <c r="E115" s="27"/>
      <c r="F115" s="27"/>
      <c r="G115" s="27"/>
      <c r="H115" s="27"/>
      <c r="I115" s="14"/>
      <c r="J115" s="14"/>
      <c r="K115" s="14"/>
    </row>
    <row r="116" spans="2:11" x14ac:dyDescent="0.2">
      <c r="B116" s="27"/>
      <c r="C116" s="27"/>
      <c r="D116" s="27"/>
      <c r="E116" s="27"/>
      <c r="F116" s="27"/>
      <c r="G116" s="27"/>
      <c r="H116" s="27"/>
      <c r="I116" s="14"/>
      <c r="J116" s="14"/>
      <c r="K116" s="14"/>
    </row>
    <row r="117" spans="2:11" x14ac:dyDescent="0.2">
      <c r="B117" s="27"/>
      <c r="C117" s="27"/>
      <c r="D117" s="27"/>
      <c r="E117" s="27"/>
      <c r="F117" s="27"/>
      <c r="G117" s="27"/>
      <c r="H117" s="27"/>
      <c r="I117" s="14"/>
      <c r="J117" s="14"/>
      <c r="K117" s="14"/>
    </row>
    <row r="118" spans="2:11" x14ac:dyDescent="0.2">
      <c r="B118" s="27"/>
      <c r="C118" s="27"/>
      <c r="D118" s="27"/>
      <c r="E118" s="27"/>
      <c r="F118" s="27"/>
      <c r="G118" s="27"/>
      <c r="H118" s="27"/>
      <c r="I118" s="14"/>
      <c r="J118" s="14"/>
      <c r="K118" s="14"/>
    </row>
    <row r="119" spans="2:11" x14ac:dyDescent="0.2">
      <c r="B119" s="27"/>
      <c r="C119" s="27"/>
      <c r="D119" s="27"/>
      <c r="E119" s="27"/>
      <c r="F119" s="27"/>
      <c r="G119" s="27"/>
      <c r="H119" s="27"/>
      <c r="I119" s="14"/>
      <c r="J119" s="14"/>
      <c r="K119" s="14"/>
    </row>
    <row r="120" spans="2:11" x14ac:dyDescent="0.2">
      <c r="B120" s="27"/>
      <c r="C120" s="27"/>
      <c r="D120" s="27"/>
      <c r="E120" s="27"/>
      <c r="F120" s="27"/>
      <c r="G120" s="27"/>
      <c r="H120" s="27"/>
      <c r="I120" s="14"/>
      <c r="J120" s="14"/>
      <c r="K120" s="14"/>
    </row>
    <row r="121" spans="2:11" x14ac:dyDescent="0.2">
      <c r="B121" s="27"/>
      <c r="C121" s="27"/>
      <c r="D121" s="27"/>
      <c r="E121" s="27"/>
      <c r="F121" s="27"/>
      <c r="G121" s="27"/>
      <c r="H121" s="27"/>
      <c r="I121" s="14"/>
      <c r="J121" s="14"/>
      <c r="K121" s="14"/>
    </row>
    <row r="122" spans="2:11" x14ac:dyDescent="0.2">
      <c r="B122" s="27"/>
      <c r="C122" s="27"/>
      <c r="D122" s="27"/>
      <c r="E122" s="27"/>
      <c r="F122" s="27"/>
      <c r="G122" s="27"/>
      <c r="H122" s="27"/>
      <c r="I122" s="14"/>
      <c r="J122" s="14"/>
      <c r="K122" s="14"/>
    </row>
    <row r="123" spans="2:11" x14ac:dyDescent="0.2">
      <c r="B123" s="27"/>
      <c r="C123" s="27"/>
      <c r="D123" s="27"/>
      <c r="E123" s="27"/>
      <c r="F123" s="27"/>
      <c r="G123" s="27"/>
      <c r="H123" s="27"/>
      <c r="I123" s="14"/>
      <c r="J123" s="14"/>
      <c r="K123" s="14"/>
    </row>
    <row r="124" spans="2:11" x14ac:dyDescent="0.2">
      <c r="B124" s="27"/>
      <c r="C124" s="27"/>
      <c r="D124" s="27"/>
      <c r="E124" s="27"/>
      <c r="F124" s="27"/>
      <c r="G124" s="27"/>
      <c r="H124" s="27"/>
      <c r="I124" s="14"/>
      <c r="J124" s="14"/>
      <c r="K124" s="14"/>
    </row>
    <row r="125" spans="2:11" x14ac:dyDescent="0.2">
      <c r="B125" s="27"/>
      <c r="C125" s="27"/>
      <c r="D125" s="27"/>
      <c r="E125" s="27"/>
      <c r="F125" s="27"/>
      <c r="G125" s="27"/>
      <c r="H125" s="27"/>
      <c r="I125" s="14"/>
      <c r="J125" s="14"/>
      <c r="K125" s="14"/>
    </row>
    <row r="126" spans="2:11" x14ac:dyDescent="0.2">
      <c r="B126" s="27"/>
      <c r="C126" s="27"/>
      <c r="D126" s="27"/>
      <c r="E126" s="27"/>
      <c r="F126" s="27"/>
      <c r="G126" s="27"/>
      <c r="H126" s="27"/>
      <c r="I126" s="14"/>
      <c r="J126" s="14"/>
      <c r="K126" s="14"/>
    </row>
    <row r="127" spans="2:11" x14ac:dyDescent="0.2">
      <c r="B127" s="27"/>
      <c r="C127" s="27"/>
      <c r="D127" s="27"/>
      <c r="E127" s="27"/>
      <c r="F127" s="27"/>
      <c r="G127" s="27"/>
      <c r="H127" s="27"/>
      <c r="I127" s="14"/>
      <c r="J127" s="14"/>
      <c r="K127" s="14"/>
    </row>
    <row r="128" spans="2:11" x14ac:dyDescent="0.2">
      <c r="B128" s="27"/>
      <c r="C128" s="27"/>
      <c r="D128" s="27"/>
      <c r="E128" s="27"/>
      <c r="F128" s="27"/>
      <c r="G128" s="27"/>
      <c r="H128" s="27"/>
      <c r="I128" s="14"/>
      <c r="J128" s="14"/>
      <c r="K128" s="14"/>
    </row>
    <row r="129" spans="2:11" x14ac:dyDescent="0.2">
      <c r="B129" s="27"/>
      <c r="C129" s="27"/>
      <c r="D129" s="27"/>
      <c r="E129" s="27"/>
      <c r="F129" s="27"/>
      <c r="G129" s="27"/>
      <c r="H129" s="27"/>
      <c r="I129" s="14"/>
      <c r="J129" s="14"/>
      <c r="K129" s="14"/>
    </row>
    <row r="130" spans="2:11" x14ac:dyDescent="0.2">
      <c r="B130" s="27"/>
      <c r="C130" s="27"/>
      <c r="D130" s="27"/>
      <c r="E130" s="27"/>
      <c r="F130" s="27"/>
      <c r="G130" s="27"/>
      <c r="H130" s="27"/>
      <c r="I130" s="14"/>
      <c r="J130" s="14"/>
      <c r="K130" s="14"/>
    </row>
    <row r="131" spans="2:11" x14ac:dyDescent="0.2">
      <c r="B131" s="27"/>
      <c r="C131" s="27"/>
      <c r="D131" s="27"/>
      <c r="E131" s="27"/>
      <c r="F131" s="27"/>
      <c r="G131" s="27"/>
      <c r="H131" s="27"/>
      <c r="I131" s="14"/>
      <c r="J131" s="14"/>
      <c r="K131" s="14"/>
    </row>
    <row r="132" spans="2:11" x14ac:dyDescent="0.2">
      <c r="B132" s="27"/>
      <c r="C132" s="27"/>
      <c r="D132" s="27"/>
      <c r="E132" s="27"/>
      <c r="F132" s="27"/>
      <c r="G132" s="27"/>
      <c r="H132" s="27"/>
      <c r="I132" s="14"/>
      <c r="J132" s="14"/>
      <c r="K132" s="14"/>
    </row>
    <row r="133" spans="2:11" x14ac:dyDescent="0.2">
      <c r="B133" s="27"/>
      <c r="C133" s="27"/>
      <c r="D133" s="27"/>
      <c r="E133" s="27"/>
      <c r="F133" s="27"/>
      <c r="G133" s="27"/>
      <c r="H133" s="27"/>
      <c r="I133" s="14"/>
      <c r="J133" s="14"/>
      <c r="K133" s="14"/>
    </row>
    <row r="134" spans="2:11" x14ac:dyDescent="0.2">
      <c r="B134" s="27"/>
      <c r="C134" s="27"/>
      <c r="D134" s="27"/>
      <c r="E134" s="27"/>
      <c r="F134" s="27"/>
      <c r="G134" s="27"/>
      <c r="H134" s="27"/>
      <c r="I134" s="14"/>
      <c r="J134" s="14"/>
      <c r="K134" s="14"/>
    </row>
    <row r="135" spans="2:11" x14ac:dyDescent="0.2">
      <c r="B135" s="27"/>
      <c r="C135" s="27"/>
      <c r="D135" s="27"/>
      <c r="E135" s="27"/>
      <c r="F135" s="27"/>
      <c r="G135" s="27"/>
      <c r="H135" s="27"/>
      <c r="I135" s="14"/>
      <c r="J135" s="14"/>
      <c r="K135" s="14"/>
    </row>
    <row r="136" spans="2:11" x14ac:dyDescent="0.2">
      <c r="B136" s="27"/>
      <c r="C136" s="27"/>
      <c r="D136" s="27"/>
      <c r="E136" s="27"/>
      <c r="F136" s="27"/>
      <c r="G136" s="27"/>
      <c r="H136" s="27"/>
      <c r="I136" s="14"/>
      <c r="J136" s="14"/>
      <c r="K136" s="14"/>
    </row>
    <row r="137" spans="2:11" x14ac:dyDescent="0.2">
      <c r="B137" s="27"/>
      <c r="C137" s="27"/>
      <c r="D137" s="27"/>
      <c r="E137" s="27"/>
      <c r="F137" s="27"/>
      <c r="G137" s="27"/>
      <c r="H137" s="27"/>
      <c r="I137" s="14"/>
      <c r="J137" s="14"/>
      <c r="K137" s="14"/>
    </row>
    <row r="138" spans="2:11" x14ac:dyDescent="0.2">
      <c r="B138" s="27"/>
      <c r="C138" s="27"/>
      <c r="D138" s="27"/>
      <c r="E138" s="27"/>
      <c r="F138" s="27"/>
      <c r="G138" s="27"/>
      <c r="H138" s="27"/>
      <c r="I138" s="14"/>
      <c r="J138" s="14"/>
      <c r="K138" s="14"/>
    </row>
    <row r="139" spans="2:11" x14ac:dyDescent="0.2">
      <c r="B139" s="27"/>
      <c r="C139" s="27"/>
      <c r="D139" s="27"/>
      <c r="E139" s="27"/>
      <c r="F139" s="27"/>
      <c r="G139" s="27"/>
      <c r="H139" s="27"/>
      <c r="I139" s="14"/>
      <c r="J139" s="14"/>
      <c r="K139" s="14"/>
    </row>
    <row r="140" spans="2:11" x14ac:dyDescent="0.2">
      <c r="B140" s="27"/>
      <c r="C140" s="27"/>
      <c r="D140" s="27"/>
      <c r="E140" s="27"/>
      <c r="F140" s="27"/>
      <c r="G140" s="27"/>
      <c r="H140" s="27"/>
      <c r="I140" s="14"/>
      <c r="J140" s="14"/>
      <c r="K140" s="14"/>
    </row>
    <row r="141" spans="2:11" x14ac:dyDescent="0.2">
      <c r="B141" s="27"/>
      <c r="C141" s="27"/>
      <c r="D141" s="27"/>
      <c r="E141" s="27"/>
      <c r="F141" s="27"/>
      <c r="G141" s="27"/>
      <c r="H141" s="27"/>
      <c r="I141" s="14"/>
      <c r="J141" s="14"/>
      <c r="K141" s="14"/>
    </row>
    <row r="142" spans="2:11" x14ac:dyDescent="0.2">
      <c r="B142" s="27"/>
      <c r="C142" s="27"/>
      <c r="D142" s="27"/>
      <c r="E142" s="27"/>
      <c r="F142" s="27"/>
      <c r="G142" s="27"/>
      <c r="H142" s="27"/>
      <c r="I142" s="14"/>
      <c r="J142" s="14"/>
      <c r="K142" s="14"/>
    </row>
    <row r="143" spans="2:11" x14ac:dyDescent="0.2">
      <c r="B143" s="27"/>
      <c r="C143" s="27"/>
      <c r="D143" s="27"/>
      <c r="E143" s="27"/>
      <c r="F143" s="27"/>
      <c r="G143" s="27"/>
      <c r="H143" s="27"/>
      <c r="I143" s="14"/>
      <c r="J143" s="14"/>
      <c r="K143" s="14"/>
    </row>
    <row r="144" spans="2:11" x14ac:dyDescent="0.2">
      <c r="B144" s="27"/>
      <c r="C144" s="27"/>
      <c r="D144" s="27"/>
      <c r="E144" s="27"/>
      <c r="F144" s="27"/>
      <c r="G144" s="27"/>
      <c r="H144" s="27"/>
      <c r="I144" s="14"/>
      <c r="J144" s="14"/>
      <c r="K144" s="14"/>
    </row>
    <row r="145" spans="2:11" x14ac:dyDescent="0.2">
      <c r="B145" s="27"/>
      <c r="C145" s="27"/>
      <c r="D145" s="27"/>
      <c r="E145" s="27"/>
      <c r="F145" s="27"/>
      <c r="G145" s="27"/>
      <c r="H145" s="27"/>
      <c r="I145" s="14"/>
      <c r="J145" s="14"/>
      <c r="K145" s="14"/>
    </row>
    <row r="146" spans="2:11" x14ac:dyDescent="0.2">
      <c r="B146" s="27"/>
      <c r="C146" s="27"/>
      <c r="D146" s="27"/>
      <c r="E146" s="27"/>
      <c r="F146" s="27"/>
      <c r="G146" s="27"/>
      <c r="H146" s="27"/>
      <c r="I146" s="14"/>
      <c r="J146" s="14"/>
      <c r="K146" s="14"/>
    </row>
    <row r="147" spans="2:11" x14ac:dyDescent="0.2">
      <c r="B147" s="27"/>
      <c r="C147" s="27"/>
      <c r="D147" s="27"/>
      <c r="E147" s="27"/>
      <c r="F147" s="27"/>
      <c r="G147" s="27"/>
      <c r="H147" s="27"/>
      <c r="I147" s="14"/>
      <c r="J147" s="14"/>
      <c r="K147" s="14"/>
    </row>
    <row r="148" spans="2:11" x14ac:dyDescent="0.2">
      <c r="B148" s="27"/>
      <c r="C148" s="27"/>
      <c r="D148" s="27"/>
      <c r="E148" s="27"/>
      <c r="F148" s="27"/>
      <c r="G148" s="27"/>
      <c r="H148" s="27"/>
      <c r="I148" s="14"/>
      <c r="J148" s="14"/>
      <c r="K148" s="14"/>
    </row>
    <row r="149" spans="2:11" x14ac:dyDescent="0.2">
      <c r="B149" s="27"/>
      <c r="C149" s="27"/>
      <c r="D149" s="27"/>
      <c r="E149" s="27"/>
      <c r="F149" s="27"/>
      <c r="G149" s="27"/>
      <c r="H149" s="27"/>
      <c r="I149" s="14"/>
      <c r="J149" s="14"/>
      <c r="K149" s="14"/>
    </row>
    <row r="150" spans="2:11" x14ac:dyDescent="0.2">
      <c r="B150" s="27"/>
      <c r="C150" s="27"/>
      <c r="D150" s="27"/>
      <c r="E150" s="27"/>
      <c r="F150" s="27"/>
      <c r="G150" s="27"/>
      <c r="H150" s="27"/>
      <c r="I150" s="14"/>
      <c r="J150" s="14"/>
      <c r="K150" s="14"/>
    </row>
    <row r="151" spans="2:11" x14ac:dyDescent="0.2">
      <c r="B151" s="27"/>
      <c r="C151" s="27"/>
      <c r="D151" s="27"/>
      <c r="E151" s="27"/>
      <c r="F151" s="27"/>
      <c r="G151" s="27"/>
      <c r="H151" s="27"/>
      <c r="I151" s="14"/>
      <c r="J151" s="14"/>
      <c r="K151" s="14"/>
    </row>
    <row r="152" spans="2:11" x14ac:dyDescent="0.2">
      <c r="B152" s="27"/>
      <c r="C152" s="27"/>
      <c r="D152" s="27"/>
      <c r="E152" s="27"/>
      <c r="F152" s="27"/>
      <c r="G152" s="27"/>
      <c r="H152" s="27"/>
      <c r="I152" s="14"/>
      <c r="J152" s="14"/>
      <c r="K152" s="14"/>
    </row>
    <row r="153" spans="2:11" x14ac:dyDescent="0.2">
      <c r="B153" s="27"/>
      <c r="C153" s="27"/>
      <c r="D153" s="27"/>
      <c r="E153" s="27"/>
      <c r="F153" s="27"/>
      <c r="G153" s="27"/>
      <c r="H153" s="27"/>
      <c r="I153" s="14"/>
      <c r="J153" s="14"/>
      <c r="K153" s="14"/>
    </row>
    <row r="154" spans="2:11" x14ac:dyDescent="0.2">
      <c r="B154" s="27"/>
      <c r="C154" s="27"/>
      <c r="D154" s="27"/>
      <c r="E154" s="27"/>
      <c r="F154" s="27"/>
      <c r="G154" s="27"/>
      <c r="H154" s="27"/>
      <c r="I154" s="14"/>
      <c r="J154" s="14"/>
      <c r="K154" s="14"/>
    </row>
    <row r="155" spans="2:11" x14ac:dyDescent="0.2">
      <c r="B155" s="27"/>
      <c r="C155" s="27"/>
      <c r="D155" s="27"/>
      <c r="E155" s="27"/>
      <c r="F155" s="27"/>
      <c r="G155" s="27"/>
      <c r="H155" s="27"/>
      <c r="I155" s="14"/>
      <c r="J155" s="14"/>
      <c r="K155" s="14"/>
    </row>
    <row r="156" spans="2:11" x14ac:dyDescent="0.2">
      <c r="B156" s="27"/>
      <c r="C156" s="27"/>
      <c r="D156" s="27"/>
      <c r="E156" s="27"/>
      <c r="F156" s="27"/>
      <c r="G156" s="27"/>
      <c r="H156" s="27"/>
      <c r="I156" s="14"/>
      <c r="J156" s="14"/>
      <c r="K156" s="14"/>
    </row>
    <row r="157" spans="2:11" x14ac:dyDescent="0.2">
      <c r="B157" s="27"/>
      <c r="C157" s="27"/>
      <c r="D157" s="27"/>
      <c r="E157" s="27"/>
      <c r="F157" s="27"/>
      <c r="G157" s="27"/>
      <c r="H157" s="27"/>
      <c r="I157" s="14"/>
      <c r="J157" s="14"/>
      <c r="K157" s="14"/>
    </row>
    <row r="158" spans="2:11" x14ac:dyDescent="0.2">
      <c r="B158" s="27"/>
      <c r="C158" s="27"/>
      <c r="D158" s="27"/>
      <c r="E158" s="27"/>
      <c r="F158" s="27"/>
      <c r="G158" s="27"/>
      <c r="H158" s="27"/>
      <c r="I158" s="14"/>
      <c r="J158" s="14"/>
      <c r="K158" s="14"/>
    </row>
    <row r="159" spans="2:11" x14ac:dyDescent="0.2">
      <c r="B159" s="27"/>
      <c r="C159" s="27"/>
      <c r="D159" s="27"/>
      <c r="E159" s="27"/>
      <c r="F159" s="27"/>
      <c r="G159" s="27"/>
      <c r="H159" s="27"/>
      <c r="I159" s="14"/>
      <c r="J159" s="14"/>
      <c r="K159" s="14"/>
    </row>
    <row r="160" spans="2:11" x14ac:dyDescent="0.2">
      <c r="B160" s="27"/>
      <c r="C160" s="27"/>
      <c r="D160" s="27"/>
      <c r="E160" s="27"/>
      <c r="F160" s="27"/>
      <c r="G160" s="27"/>
      <c r="H160" s="27"/>
      <c r="I160" s="14"/>
      <c r="J160" s="14"/>
      <c r="K160" s="14"/>
    </row>
    <row r="161" spans="2:11" x14ac:dyDescent="0.2">
      <c r="B161" s="27"/>
      <c r="C161" s="27"/>
      <c r="D161" s="27"/>
      <c r="E161" s="27"/>
      <c r="F161" s="27"/>
      <c r="G161" s="27"/>
      <c r="H161" s="27"/>
      <c r="I161" s="14"/>
      <c r="J161" s="14"/>
      <c r="K161" s="14"/>
    </row>
    <row r="162" spans="2:11" x14ac:dyDescent="0.2">
      <c r="B162" s="27"/>
      <c r="C162" s="27"/>
      <c r="D162" s="27"/>
      <c r="E162" s="27"/>
      <c r="F162" s="27"/>
      <c r="G162" s="27"/>
      <c r="H162" s="27"/>
      <c r="I162" s="14"/>
      <c r="J162" s="14"/>
      <c r="K162" s="14"/>
    </row>
    <row r="163" spans="2:11" x14ac:dyDescent="0.2">
      <c r="B163" s="27"/>
      <c r="C163" s="27"/>
      <c r="D163" s="27"/>
      <c r="E163" s="27"/>
      <c r="F163" s="27"/>
      <c r="G163" s="27"/>
      <c r="H163" s="27"/>
      <c r="I163" s="14"/>
      <c r="J163" s="14"/>
      <c r="K163" s="14"/>
    </row>
    <row r="164" spans="2:11" x14ac:dyDescent="0.2">
      <c r="B164" s="27"/>
      <c r="C164" s="27"/>
      <c r="D164" s="27"/>
      <c r="E164" s="27"/>
      <c r="F164" s="27"/>
      <c r="G164" s="27"/>
      <c r="H164" s="27"/>
      <c r="I164" s="14"/>
      <c r="J164" s="14"/>
      <c r="K164" s="14"/>
    </row>
    <row r="165" spans="2:11" x14ac:dyDescent="0.2">
      <c r="B165" s="27"/>
      <c r="C165" s="27"/>
      <c r="D165" s="27"/>
      <c r="E165" s="27"/>
      <c r="F165" s="27"/>
      <c r="G165" s="27"/>
      <c r="H165" s="27"/>
      <c r="I165" s="14"/>
      <c r="J165" s="14"/>
      <c r="K165" s="14"/>
    </row>
    <row r="166" spans="2:11" x14ac:dyDescent="0.2">
      <c r="B166" s="27"/>
      <c r="C166" s="27"/>
      <c r="D166" s="27"/>
      <c r="E166" s="27"/>
      <c r="F166" s="27"/>
      <c r="G166" s="27"/>
      <c r="H166" s="27"/>
      <c r="I166" s="14"/>
      <c r="J166" s="14"/>
      <c r="K166" s="14"/>
    </row>
    <row r="167" spans="2:11" x14ac:dyDescent="0.2">
      <c r="B167" s="27"/>
      <c r="C167" s="27"/>
      <c r="D167" s="27"/>
      <c r="E167" s="27"/>
      <c r="F167" s="27"/>
      <c r="G167" s="27"/>
      <c r="H167" s="27"/>
      <c r="I167" s="14"/>
      <c r="J167" s="14"/>
      <c r="K167" s="14"/>
    </row>
    <row r="168" spans="2:11" x14ac:dyDescent="0.2">
      <c r="B168" s="27"/>
      <c r="C168" s="27"/>
      <c r="D168" s="27"/>
      <c r="E168" s="27"/>
      <c r="F168" s="27"/>
      <c r="G168" s="27"/>
      <c r="H168" s="27"/>
      <c r="I168" s="14"/>
      <c r="J168" s="14"/>
      <c r="K168" s="14"/>
    </row>
    <row r="169" spans="2:11" x14ac:dyDescent="0.2">
      <c r="B169" s="27"/>
      <c r="C169" s="27"/>
      <c r="D169" s="27"/>
      <c r="E169" s="27"/>
      <c r="F169" s="27"/>
      <c r="G169" s="27"/>
      <c r="H169" s="27"/>
      <c r="I169" s="14"/>
      <c r="J169" s="14"/>
      <c r="K169" s="14"/>
    </row>
    <row r="170" spans="2:11" x14ac:dyDescent="0.2">
      <c r="B170" s="27"/>
      <c r="C170" s="27"/>
      <c r="D170" s="27"/>
      <c r="E170" s="27"/>
      <c r="F170" s="27"/>
      <c r="G170" s="27"/>
      <c r="H170" s="27"/>
      <c r="I170" s="14"/>
      <c r="J170" s="14"/>
      <c r="K170" s="14"/>
    </row>
    <row r="171" spans="2:11" x14ac:dyDescent="0.2">
      <c r="B171" s="27"/>
      <c r="C171" s="27"/>
      <c r="D171" s="27"/>
      <c r="E171" s="27"/>
      <c r="F171" s="27"/>
      <c r="G171" s="27"/>
      <c r="H171" s="27"/>
      <c r="I171" s="14"/>
      <c r="J171" s="14"/>
      <c r="K171" s="14"/>
    </row>
    <row r="172" spans="2:11" x14ac:dyDescent="0.2">
      <c r="B172" s="27"/>
      <c r="C172" s="27"/>
      <c r="D172" s="27"/>
      <c r="E172" s="27"/>
      <c r="F172" s="27"/>
      <c r="G172" s="27"/>
      <c r="H172" s="27"/>
      <c r="I172" s="14"/>
      <c r="J172" s="14"/>
      <c r="K172" s="14"/>
    </row>
    <row r="173" spans="2:11" x14ac:dyDescent="0.2">
      <c r="B173" s="27"/>
      <c r="C173" s="27"/>
      <c r="D173" s="27"/>
      <c r="E173" s="27"/>
      <c r="F173" s="27"/>
      <c r="G173" s="27"/>
      <c r="H173" s="27"/>
      <c r="I173" s="14"/>
      <c r="J173" s="14"/>
      <c r="K173" s="14"/>
    </row>
    <row r="174" spans="2:11" x14ac:dyDescent="0.2">
      <c r="B174" s="27"/>
      <c r="C174" s="27"/>
      <c r="D174" s="27"/>
      <c r="E174" s="27"/>
      <c r="F174" s="27"/>
      <c r="G174" s="27"/>
      <c r="H174" s="27"/>
      <c r="I174" s="14"/>
      <c r="J174" s="14"/>
      <c r="K174" s="14"/>
    </row>
    <row r="175" spans="2:11" x14ac:dyDescent="0.2">
      <c r="B175" s="27"/>
      <c r="C175" s="27"/>
      <c r="D175" s="27"/>
      <c r="E175" s="27"/>
      <c r="F175" s="27"/>
      <c r="G175" s="27"/>
      <c r="H175" s="27"/>
      <c r="I175" s="14"/>
      <c r="J175" s="14"/>
      <c r="K175" s="14"/>
    </row>
    <row r="176" spans="2:11" x14ac:dyDescent="0.2">
      <c r="B176" s="27"/>
      <c r="C176" s="27"/>
      <c r="D176" s="27"/>
      <c r="E176" s="27"/>
      <c r="F176" s="27"/>
      <c r="G176" s="27"/>
      <c r="H176" s="27"/>
      <c r="I176" s="14"/>
      <c r="J176" s="14"/>
      <c r="K176" s="14"/>
    </row>
    <row r="177" spans="2:11" x14ac:dyDescent="0.2">
      <c r="B177" s="27"/>
      <c r="C177" s="27"/>
      <c r="D177" s="27"/>
      <c r="E177" s="27"/>
      <c r="F177" s="27"/>
      <c r="G177" s="27"/>
      <c r="H177" s="27"/>
      <c r="I177" s="14"/>
      <c r="J177" s="14"/>
      <c r="K177" s="14"/>
    </row>
    <row r="178" spans="2:11" x14ac:dyDescent="0.2">
      <c r="B178" s="27"/>
      <c r="C178" s="27"/>
      <c r="D178" s="27"/>
      <c r="E178" s="27"/>
      <c r="F178" s="27"/>
      <c r="G178" s="27"/>
      <c r="H178" s="27"/>
      <c r="I178" s="14"/>
      <c r="J178" s="14"/>
      <c r="K178" s="14"/>
    </row>
    <row r="179" spans="2:11" x14ac:dyDescent="0.2">
      <c r="B179" s="27"/>
      <c r="C179" s="27"/>
      <c r="D179" s="27"/>
      <c r="E179" s="27"/>
      <c r="F179" s="27"/>
      <c r="G179" s="27"/>
      <c r="H179" s="27"/>
      <c r="I179" s="14"/>
      <c r="J179" s="14"/>
      <c r="K179" s="14"/>
    </row>
    <row r="180" spans="2:11" x14ac:dyDescent="0.2">
      <c r="B180" s="27"/>
      <c r="C180" s="27"/>
      <c r="D180" s="27"/>
      <c r="E180" s="27"/>
      <c r="F180" s="27"/>
      <c r="G180" s="27"/>
      <c r="H180" s="27"/>
      <c r="I180" s="14"/>
      <c r="J180" s="14"/>
      <c r="K180" s="14"/>
    </row>
  </sheetData>
  <mergeCells count="1">
    <mergeCell ref="A2:H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K247"/>
  <sheetViews>
    <sheetView workbookViewId="0">
      <selection activeCell="B25" sqref="B25"/>
    </sheetView>
  </sheetViews>
  <sheetFormatPr defaultRowHeight="12.75" x14ac:dyDescent="0.2"/>
  <cols>
    <col min="1" max="1" width="52.7109375" style="145" bestFit="1" customWidth="1"/>
    <col min="2" max="8" width="15.140625" style="145" customWidth="1"/>
    <col min="9" max="16384" width="9.140625" style="145"/>
  </cols>
  <sheetData>
    <row r="2" spans="1:11" ht="18.75" x14ac:dyDescent="0.2">
      <c r="A2" s="5" t="s">
        <v>109</v>
      </c>
      <c r="B2" s="5"/>
      <c r="C2" s="5"/>
      <c r="D2" s="5"/>
      <c r="E2" s="5"/>
      <c r="F2" s="5"/>
      <c r="G2" s="5"/>
      <c r="H2" s="5"/>
      <c r="I2" s="134"/>
      <c r="J2" s="134"/>
      <c r="K2" s="134"/>
    </row>
    <row r="3" spans="1:11" x14ac:dyDescent="0.2">
      <c r="A3" s="26"/>
    </row>
    <row r="4" spans="1:11" s="178" customFormat="1" x14ac:dyDescent="0.2">
      <c r="A4" s="216" t="str">
        <f>$A$2 &amp; " (" &amp;H4 &amp; ")"</f>
        <v>Державний та гарантований державою борг України за поточний рік (млрд. грн)</v>
      </c>
      <c r="H4" s="178" t="str">
        <f>VALUAH</f>
        <v>млрд. грн</v>
      </c>
    </row>
    <row r="5" spans="1:11" s="168" customFormat="1" x14ac:dyDescent="0.2">
      <c r="A5" s="105"/>
      <c r="B5" s="72">
        <v>43465</v>
      </c>
      <c r="C5" s="72">
        <v>43496</v>
      </c>
      <c r="D5" s="72">
        <v>43524</v>
      </c>
      <c r="E5" s="72">
        <v>43555</v>
      </c>
      <c r="F5" s="72">
        <v>43585</v>
      </c>
      <c r="G5" s="72">
        <v>43616</v>
      </c>
      <c r="H5" s="117">
        <v>43646</v>
      </c>
    </row>
    <row r="6" spans="1:11" s="52" customFormat="1" x14ac:dyDescent="0.2">
      <c r="A6" s="47" t="s">
        <v>153</v>
      </c>
      <c r="B6" s="242">
        <f t="shared" ref="B6:H6" si="0">SUM(B7:B8)</f>
        <v>2168.44766417245</v>
      </c>
      <c r="C6" s="242">
        <f t="shared" si="0"/>
        <v>2172.0098649787396</v>
      </c>
      <c r="D6" s="242">
        <f t="shared" si="0"/>
        <v>2112.0077875062998</v>
      </c>
      <c r="E6" s="242">
        <f t="shared" si="0"/>
        <v>2147.0214831348299</v>
      </c>
      <c r="F6" s="242">
        <f t="shared" si="0"/>
        <v>2124.8493245770601</v>
      </c>
      <c r="G6" s="242">
        <f t="shared" si="0"/>
        <v>2106.56120750643</v>
      </c>
      <c r="H6" s="242">
        <f t="shared" si="0"/>
        <v>2102.4096051445699</v>
      </c>
    </row>
    <row r="7" spans="1:11" s="166" customFormat="1" x14ac:dyDescent="0.2">
      <c r="A7" s="98" t="s">
        <v>50</v>
      </c>
      <c r="B7" s="70">
        <v>771.43664018523998</v>
      </c>
      <c r="C7" s="70">
        <v>774.84945227646995</v>
      </c>
      <c r="D7" s="70">
        <v>760.34070231809005</v>
      </c>
      <c r="E7" s="70">
        <v>774.53019860549</v>
      </c>
      <c r="F7" s="70">
        <v>787.48550230411001</v>
      </c>
      <c r="G7" s="70">
        <v>797.63749226957998</v>
      </c>
      <c r="H7" s="106">
        <v>793.07591249693996</v>
      </c>
    </row>
    <row r="8" spans="1:11" s="166" customFormat="1" x14ac:dyDescent="0.2">
      <c r="A8" s="98" t="s">
        <v>65</v>
      </c>
      <c r="B8" s="70">
        <v>1397.0110239872099</v>
      </c>
      <c r="C8" s="70">
        <v>1397.1604127022699</v>
      </c>
      <c r="D8" s="70">
        <v>1351.66708518821</v>
      </c>
      <c r="E8" s="70">
        <v>1372.49128452934</v>
      </c>
      <c r="F8" s="70">
        <v>1337.3638222729501</v>
      </c>
      <c r="G8" s="70">
        <v>1308.9237152368501</v>
      </c>
      <c r="H8" s="106">
        <v>1309.33369264763</v>
      </c>
    </row>
    <row r="9" spans="1:11" x14ac:dyDescent="0.2">
      <c r="B9" s="134"/>
      <c r="C9" s="134"/>
      <c r="D9" s="134"/>
      <c r="E9" s="134"/>
      <c r="F9" s="134"/>
      <c r="G9" s="134"/>
      <c r="H9" s="134"/>
      <c r="I9" s="134"/>
    </row>
    <row r="10" spans="1:11" x14ac:dyDescent="0.2">
      <c r="A10" s="216" t="str">
        <f>$A$2 &amp; " (" &amp;H10 &amp; ")"</f>
        <v>Державний та гарантований державою борг України за поточний рік (млрд. дол. США)</v>
      </c>
      <c r="B10" s="134"/>
      <c r="C10" s="134"/>
      <c r="D10" s="134"/>
      <c r="E10" s="134"/>
      <c r="F10" s="134"/>
      <c r="G10" s="134"/>
      <c r="H10" s="178" t="str">
        <f>VALUSD</f>
        <v>млрд. дол. США</v>
      </c>
      <c r="I10" s="134"/>
    </row>
    <row r="11" spans="1:11" s="25" customFormat="1" x14ac:dyDescent="0.2">
      <c r="A11" s="105"/>
      <c r="B11" s="72">
        <v>43465</v>
      </c>
      <c r="C11" s="72">
        <v>43496</v>
      </c>
      <c r="D11" s="72">
        <v>43524</v>
      </c>
      <c r="E11" s="72">
        <v>43555</v>
      </c>
      <c r="F11" s="72">
        <v>43585</v>
      </c>
      <c r="G11" s="72">
        <v>43616</v>
      </c>
      <c r="H11" s="117">
        <v>43646</v>
      </c>
      <c r="I11" s="168"/>
      <c r="J11" s="168"/>
      <c r="K11" s="168"/>
    </row>
    <row r="12" spans="1:11" s="170" customFormat="1" x14ac:dyDescent="0.2">
      <c r="A12" s="47" t="s">
        <v>153</v>
      </c>
      <c r="B12" s="242">
        <f t="shared" ref="B12:H12" si="1">SUM(B13:B14)</f>
        <v>78.316490487460001</v>
      </c>
      <c r="C12" s="242">
        <f t="shared" si="1"/>
        <v>78.255045255829998</v>
      </c>
      <c r="D12" s="242">
        <f t="shared" si="1"/>
        <v>78.243479901269993</v>
      </c>
      <c r="E12" s="242">
        <f t="shared" si="1"/>
        <v>78.793350198819994</v>
      </c>
      <c r="F12" s="242">
        <f t="shared" si="1"/>
        <v>79.823552441969994</v>
      </c>
      <c r="G12" s="242">
        <f t="shared" si="1"/>
        <v>78.39075206903</v>
      </c>
      <c r="H12" s="242">
        <f t="shared" si="1"/>
        <v>80.347737992480006</v>
      </c>
      <c r="I12" s="157"/>
    </row>
    <row r="13" spans="1:11" s="22" customFormat="1" x14ac:dyDescent="0.2">
      <c r="A13" s="241" t="s">
        <v>50</v>
      </c>
      <c r="B13" s="70">
        <v>27.861502627389999</v>
      </c>
      <c r="C13" s="70">
        <v>27.916944546100002</v>
      </c>
      <c r="D13" s="70">
        <v>28.168315861429999</v>
      </c>
      <c r="E13" s="70">
        <v>28.424414779989998</v>
      </c>
      <c r="F13" s="70">
        <v>29.583222472980001</v>
      </c>
      <c r="G13" s="70">
        <v>29.682215106960001</v>
      </c>
      <c r="H13" s="106">
        <v>30.30896332935</v>
      </c>
      <c r="I13" s="15"/>
    </row>
    <row r="14" spans="1:11" s="22" customFormat="1" x14ac:dyDescent="0.2">
      <c r="A14" s="241" t="s">
        <v>65</v>
      </c>
      <c r="B14" s="70">
        <v>50.454987860069998</v>
      </c>
      <c r="C14" s="70">
        <v>50.33810070973</v>
      </c>
      <c r="D14" s="70">
        <v>50.075164039839997</v>
      </c>
      <c r="E14" s="70">
        <v>50.368935418829999</v>
      </c>
      <c r="F14" s="70">
        <v>50.240329968989997</v>
      </c>
      <c r="G14" s="70">
        <v>48.708536962069999</v>
      </c>
      <c r="H14" s="106">
        <v>50.038774663129999</v>
      </c>
      <c r="I14" s="15"/>
    </row>
    <row r="15" spans="1:11" x14ac:dyDescent="0.2">
      <c r="B15" s="134"/>
      <c r="C15" s="134"/>
      <c r="D15" s="134"/>
      <c r="E15" s="134"/>
      <c r="F15" s="134"/>
      <c r="G15" s="134"/>
      <c r="H15" s="134"/>
      <c r="I15" s="134"/>
    </row>
    <row r="16" spans="1:11" s="246" customFormat="1" x14ac:dyDescent="0.2">
      <c r="B16" s="236"/>
      <c r="C16" s="236"/>
      <c r="D16" s="236"/>
      <c r="E16" s="236"/>
      <c r="F16" s="236"/>
      <c r="G16" s="236"/>
      <c r="H16" s="190" t="s">
        <v>41</v>
      </c>
      <c r="I16" s="236"/>
    </row>
    <row r="17" spans="1:11" s="25" customFormat="1" x14ac:dyDescent="0.2">
      <c r="A17" s="118"/>
      <c r="B17" s="72">
        <v>43465</v>
      </c>
      <c r="C17" s="72">
        <v>43496</v>
      </c>
      <c r="D17" s="72">
        <v>43524</v>
      </c>
      <c r="E17" s="72">
        <v>43555</v>
      </c>
      <c r="F17" s="72">
        <v>43585</v>
      </c>
      <c r="G17" s="72">
        <v>43616</v>
      </c>
      <c r="H17" s="72">
        <v>43646</v>
      </c>
      <c r="I17" s="168"/>
      <c r="J17" s="168"/>
      <c r="K17" s="168"/>
    </row>
    <row r="18" spans="1:11" s="170" customFormat="1" x14ac:dyDescent="0.2">
      <c r="A18" s="186" t="s">
        <v>153</v>
      </c>
      <c r="B18" s="242">
        <f t="shared" ref="B18:H18" si="2">SUM(B19:B20)</f>
        <v>1</v>
      </c>
      <c r="C18" s="242">
        <f t="shared" si="2"/>
        <v>1</v>
      </c>
      <c r="D18" s="242">
        <f t="shared" si="2"/>
        <v>1</v>
      </c>
      <c r="E18" s="242">
        <f t="shared" si="2"/>
        <v>1</v>
      </c>
      <c r="F18" s="242">
        <f t="shared" si="2"/>
        <v>1</v>
      </c>
      <c r="G18" s="242">
        <f t="shared" si="2"/>
        <v>1</v>
      </c>
      <c r="H18" s="242">
        <f t="shared" si="2"/>
        <v>1</v>
      </c>
      <c r="I18" s="157"/>
    </row>
    <row r="19" spans="1:11" s="22" customFormat="1" x14ac:dyDescent="0.2">
      <c r="A19" s="241" t="s">
        <v>50</v>
      </c>
      <c r="B19" s="62">
        <v>0.35575499999999999</v>
      </c>
      <c r="C19" s="62">
        <v>0.35674299999999998</v>
      </c>
      <c r="D19" s="62">
        <v>0.36000799999999999</v>
      </c>
      <c r="E19" s="62">
        <v>0.36074600000000001</v>
      </c>
      <c r="F19" s="62">
        <v>0.37060799999999999</v>
      </c>
      <c r="G19" s="62">
        <v>0.37864399999999998</v>
      </c>
      <c r="H19" s="111">
        <v>0.377222</v>
      </c>
      <c r="I19" s="15"/>
    </row>
    <row r="20" spans="1:11" s="22" customFormat="1" x14ac:dyDescent="0.2">
      <c r="A20" s="241" t="s">
        <v>65</v>
      </c>
      <c r="B20" s="62">
        <v>0.64424499999999996</v>
      </c>
      <c r="C20" s="62">
        <v>0.64325699999999997</v>
      </c>
      <c r="D20" s="62">
        <v>0.63999200000000001</v>
      </c>
      <c r="E20" s="62">
        <v>0.63925399999999999</v>
      </c>
      <c r="F20" s="62">
        <v>0.62939199999999995</v>
      </c>
      <c r="G20" s="62">
        <v>0.62135600000000002</v>
      </c>
      <c r="H20" s="111">
        <v>0.62277800000000005</v>
      </c>
      <c r="I20" s="15"/>
    </row>
    <row r="21" spans="1:11" x14ac:dyDescent="0.2">
      <c r="B21" s="134"/>
      <c r="C21" s="134"/>
      <c r="D21" s="134"/>
      <c r="E21" s="134"/>
      <c r="F21" s="134"/>
      <c r="G21" s="134"/>
      <c r="H21" s="134"/>
      <c r="I21" s="134"/>
    </row>
    <row r="22" spans="1:11" x14ac:dyDescent="0.2">
      <c r="B22" s="134"/>
      <c r="C22" s="134"/>
      <c r="D22" s="134"/>
      <c r="E22" s="134"/>
      <c r="F22" s="134"/>
      <c r="G22" s="134"/>
      <c r="H22" s="134"/>
      <c r="I22" s="134"/>
    </row>
    <row r="23" spans="1:11" x14ac:dyDescent="0.2">
      <c r="B23" s="134"/>
      <c r="C23" s="134"/>
      <c r="D23" s="134"/>
      <c r="E23" s="134"/>
      <c r="F23" s="134"/>
      <c r="G23" s="134"/>
      <c r="H23" s="134"/>
      <c r="I23" s="134"/>
    </row>
    <row r="24" spans="1:11" x14ac:dyDescent="0.2">
      <c r="B24" s="134"/>
      <c r="C24" s="134"/>
      <c r="D24" s="134"/>
      <c r="E24" s="134"/>
      <c r="F24" s="134"/>
      <c r="G24" s="134"/>
      <c r="H24" s="134"/>
      <c r="I24" s="134"/>
    </row>
    <row r="25" spans="1:11" s="246" customFormat="1" x14ac:dyDescent="0.2">
      <c r="B25" s="236"/>
      <c r="C25" s="236"/>
      <c r="D25" s="236"/>
      <c r="E25" s="236"/>
      <c r="F25" s="236"/>
      <c r="G25" s="236"/>
      <c r="H25" s="236"/>
      <c r="I25" s="236"/>
    </row>
    <row r="26" spans="1:11" x14ac:dyDescent="0.2">
      <c r="B26" s="134"/>
      <c r="C26" s="134"/>
      <c r="D26" s="134"/>
      <c r="E26" s="134"/>
      <c r="F26" s="134"/>
      <c r="G26" s="134"/>
      <c r="H26" s="134"/>
      <c r="I26" s="134"/>
    </row>
    <row r="27" spans="1:11" x14ac:dyDescent="0.2">
      <c r="B27" s="134"/>
      <c r="C27" s="134"/>
      <c r="D27" s="134"/>
      <c r="E27" s="134"/>
      <c r="F27" s="134"/>
      <c r="G27" s="134"/>
      <c r="H27" s="134"/>
      <c r="I27" s="134"/>
    </row>
    <row r="28" spans="1:11" x14ac:dyDescent="0.2">
      <c r="B28" s="134"/>
      <c r="C28" s="134"/>
      <c r="D28" s="134"/>
      <c r="E28" s="134"/>
      <c r="F28" s="134"/>
      <c r="G28" s="134"/>
      <c r="H28" s="134"/>
      <c r="I28" s="134"/>
    </row>
    <row r="29" spans="1:11" x14ac:dyDescent="0.2">
      <c r="B29" s="134"/>
      <c r="C29" s="134"/>
      <c r="D29" s="134"/>
      <c r="E29" s="134"/>
      <c r="F29" s="134"/>
      <c r="G29" s="134"/>
      <c r="H29" s="134"/>
      <c r="I29" s="134"/>
    </row>
    <row r="30" spans="1:11" x14ac:dyDescent="0.2">
      <c r="B30" s="134"/>
      <c r="C30" s="134"/>
      <c r="D30" s="134"/>
      <c r="E30" s="134"/>
      <c r="F30" s="134"/>
      <c r="G30" s="134"/>
      <c r="H30" s="134"/>
      <c r="I30" s="134"/>
    </row>
    <row r="31" spans="1:11" x14ac:dyDescent="0.2">
      <c r="B31" s="134"/>
      <c r="C31" s="134"/>
      <c r="D31" s="134"/>
      <c r="E31" s="134"/>
      <c r="F31" s="134"/>
      <c r="G31" s="134"/>
      <c r="H31" s="134"/>
      <c r="I31" s="134"/>
    </row>
    <row r="32" spans="1:11" x14ac:dyDescent="0.2">
      <c r="B32" s="134"/>
      <c r="C32" s="134"/>
      <c r="D32" s="134"/>
      <c r="E32" s="134"/>
      <c r="F32" s="134"/>
      <c r="G32" s="134"/>
      <c r="H32" s="134"/>
      <c r="I32" s="134"/>
    </row>
    <row r="33" spans="2:9" x14ac:dyDescent="0.2">
      <c r="B33" s="134"/>
      <c r="C33" s="134"/>
      <c r="D33" s="134"/>
      <c r="E33" s="134"/>
      <c r="F33" s="134"/>
      <c r="G33" s="134"/>
      <c r="H33" s="134"/>
      <c r="I33" s="134"/>
    </row>
    <row r="34" spans="2:9" x14ac:dyDescent="0.2">
      <c r="B34" s="134"/>
      <c r="C34" s="134"/>
      <c r="D34" s="134"/>
      <c r="E34" s="134"/>
      <c r="F34" s="134"/>
      <c r="G34" s="134"/>
      <c r="H34" s="134"/>
      <c r="I34" s="134"/>
    </row>
    <row r="35" spans="2:9" x14ac:dyDescent="0.2">
      <c r="B35" s="134"/>
      <c r="C35" s="134"/>
      <c r="D35" s="134"/>
      <c r="E35" s="134"/>
      <c r="F35" s="134"/>
      <c r="G35" s="134"/>
      <c r="H35" s="134"/>
      <c r="I35" s="134"/>
    </row>
    <row r="36" spans="2:9" x14ac:dyDescent="0.2">
      <c r="B36" s="134"/>
      <c r="C36" s="134"/>
      <c r="D36" s="134"/>
      <c r="E36" s="134"/>
      <c r="F36" s="134"/>
      <c r="G36" s="134"/>
      <c r="H36" s="134"/>
      <c r="I36" s="134"/>
    </row>
    <row r="37" spans="2:9" x14ac:dyDescent="0.2">
      <c r="B37" s="134"/>
      <c r="C37" s="134"/>
      <c r="D37" s="134"/>
      <c r="E37" s="134"/>
      <c r="F37" s="134"/>
      <c r="G37" s="134"/>
      <c r="H37" s="134"/>
      <c r="I37" s="134"/>
    </row>
    <row r="38" spans="2:9" x14ac:dyDescent="0.2">
      <c r="B38" s="134"/>
      <c r="C38" s="134"/>
      <c r="D38" s="134"/>
      <c r="E38" s="134"/>
      <c r="F38" s="134"/>
      <c r="G38" s="134"/>
      <c r="H38" s="134"/>
      <c r="I38" s="134"/>
    </row>
    <row r="39" spans="2:9" x14ac:dyDescent="0.2">
      <c r="B39" s="134"/>
      <c r="C39" s="134"/>
      <c r="D39" s="134"/>
      <c r="E39" s="134"/>
      <c r="F39" s="134"/>
      <c r="G39" s="134"/>
      <c r="H39" s="134"/>
      <c r="I39" s="134"/>
    </row>
    <row r="40" spans="2:9" x14ac:dyDescent="0.2">
      <c r="B40" s="134"/>
      <c r="C40" s="134"/>
      <c r="D40" s="134"/>
      <c r="E40" s="134"/>
      <c r="F40" s="134"/>
      <c r="G40" s="134"/>
      <c r="H40" s="134"/>
      <c r="I40" s="134"/>
    </row>
    <row r="41" spans="2:9" x14ac:dyDescent="0.2">
      <c r="B41" s="134"/>
      <c r="C41" s="134"/>
      <c r="D41" s="134"/>
      <c r="E41" s="134"/>
      <c r="F41" s="134"/>
      <c r="G41" s="134"/>
      <c r="H41" s="134"/>
      <c r="I41" s="134"/>
    </row>
    <row r="42" spans="2:9" x14ac:dyDescent="0.2">
      <c r="B42" s="134"/>
      <c r="C42" s="134"/>
      <c r="D42" s="134"/>
      <c r="E42" s="134"/>
      <c r="F42" s="134"/>
      <c r="G42" s="134"/>
      <c r="H42" s="134"/>
      <c r="I42" s="134"/>
    </row>
    <row r="43" spans="2:9" x14ac:dyDescent="0.2">
      <c r="B43" s="134"/>
      <c r="C43" s="134"/>
      <c r="D43" s="134"/>
      <c r="E43" s="134"/>
      <c r="F43" s="134"/>
      <c r="G43" s="134"/>
      <c r="H43" s="134"/>
      <c r="I43" s="134"/>
    </row>
    <row r="44" spans="2:9" x14ac:dyDescent="0.2">
      <c r="B44" s="134"/>
      <c r="C44" s="134"/>
      <c r="D44" s="134"/>
      <c r="E44" s="134"/>
      <c r="F44" s="134"/>
      <c r="G44" s="134"/>
      <c r="H44" s="134"/>
      <c r="I44" s="134"/>
    </row>
    <row r="45" spans="2:9" x14ac:dyDescent="0.2">
      <c r="B45" s="134"/>
      <c r="C45" s="134"/>
      <c r="D45" s="134"/>
      <c r="E45" s="134"/>
      <c r="F45" s="134"/>
      <c r="G45" s="134"/>
      <c r="H45" s="134"/>
      <c r="I45" s="134"/>
    </row>
    <row r="46" spans="2:9" x14ac:dyDescent="0.2">
      <c r="B46" s="134"/>
      <c r="C46" s="134"/>
      <c r="D46" s="134"/>
      <c r="E46" s="134"/>
      <c r="F46" s="134"/>
      <c r="G46" s="134"/>
      <c r="H46" s="134"/>
      <c r="I46" s="134"/>
    </row>
    <row r="47" spans="2:9" x14ac:dyDescent="0.2">
      <c r="B47" s="134"/>
      <c r="C47" s="134"/>
      <c r="D47" s="134"/>
      <c r="E47" s="134"/>
      <c r="F47" s="134"/>
      <c r="G47" s="134"/>
      <c r="H47" s="134"/>
      <c r="I47" s="134"/>
    </row>
    <row r="48" spans="2:9" x14ac:dyDescent="0.2">
      <c r="B48" s="134"/>
      <c r="C48" s="134"/>
      <c r="D48" s="134"/>
      <c r="E48" s="134"/>
      <c r="F48" s="134"/>
      <c r="G48" s="134"/>
      <c r="H48" s="134"/>
      <c r="I48" s="134"/>
    </row>
    <row r="49" spans="2:9" x14ac:dyDescent="0.2">
      <c r="B49" s="134"/>
      <c r="C49" s="134"/>
      <c r="D49" s="134"/>
      <c r="E49" s="134"/>
      <c r="F49" s="134"/>
      <c r="G49" s="134"/>
      <c r="H49" s="134"/>
      <c r="I49" s="134"/>
    </row>
    <row r="50" spans="2:9" x14ac:dyDescent="0.2">
      <c r="B50" s="134"/>
      <c r="C50" s="134"/>
      <c r="D50" s="134"/>
      <c r="E50" s="134"/>
      <c r="F50" s="134"/>
      <c r="G50" s="134"/>
      <c r="H50" s="134"/>
      <c r="I50" s="134"/>
    </row>
    <row r="51" spans="2:9" x14ac:dyDescent="0.2">
      <c r="B51" s="134"/>
      <c r="C51" s="134"/>
      <c r="D51" s="134"/>
      <c r="E51" s="134"/>
      <c r="F51" s="134"/>
      <c r="G51" s="134"/>
      <c r="H51" s="134"/>
      <c r="I51" s="134"/>
    </row>
    <row r="52" spans="2:9" x14ac:dyDescent="0.2">
      <c r="B52" s="134"/>
      <c r="C52" s="134"/>
      <c r="D52" s="134"/>
      <c r="E52" s="134"/>
      <c r="F52" s="134"/>
      <c r="G52" s="134"/>
      <c r="H52" s="134"/>
      <c r="I52" s="134"/>
    </row>
    <row r="53" spans="2:9" x14ac:dyDescent="0.2">
      <c r="B53" s="134"/>
      <c r="C53" s="134"/>
      <c r="D53" s="134"/>
      <c r="E53" s="134"/>
      <c r="F53" s="134"/>
      <c r="G53" s="134"/>
      <c r="H53" s="134"/>
      <c r="I53" s="134"/>
    </row>
    <row r="54" spans="2:9" x14ac:dyDescent="0.2">
      <c r="B54" s="134"/>
      <c r="C54" s="134"/>
      <c r="D54" s="134"/>
      <c r="E54" s="134"/>
      <c r="F54" s="134"/>
      <c r="G54" s="134"/>
      <c r="H54" s="134"/>
      <c r="I54" s="134"/>
    </row>
    <row r="55" spans="2:9" x14ac:dyDescent="0.2">
      <c r="B55" s="134"/>
      <c r="C55" s="134"/>
      <c r="D55" s="134"/>
      <c r="E55" s="134"/>
      <c r="F55" s="134"/>
      <c r="G55" s="134"/>
      <c r="H55" s="134"/>
      <c r="I55" s="134"/>
    </row>
    <row r="56" spans="2:9" x14ac:dyDescent="0.2">
      <c r="B56" s="134"/>
      <c r="C56" s="134"/>
      <c r="D56" s="134"/>
      <c r="E56" s="134"/>
      <c r="F56" s="134"/>
      <c r="G56" s="134"/>
      <c r="H56" s="134"/>
      <c r="I56" s="134"/>
    </row>
    <row r="57" spans="2:9" x14ac:dyDescent="0.2">
      <c r="B57" s="134"/>
      <c r="C57" s="134"/>
      <c r="D57" s="134"/>
      <c r="E57" s="134"/>
      <c r="F57" s="134"/>
      <c r="G57" s="134"/>
      <c r="H57" s="134"/>
      <c r="I57" s="134"/>
    </row>
    <row r="58" spans="2:9" x14ac:dyDescent="0.2">
      <c r="B58" s="134"/>
      <c r="C58" s="134"/>
      <c r="D58" s="134"/>
      <c r="E58" s="134"/>
      <c r="F58" s="134"/>
      <c r="G58" s="134"/>
      <c r="H58" s="134"/>
      <c r="I58" s="134"/>
    </row>
    <row r="59" spans="2:9" x14ac:dyDescent="0.2">
      <c r="B59" s="134"/>
      <c r="C59" s="134"/>
      <c r="D59" s="134"/>
      <c r="E59" s="134"/>
      <c r="F59" s="134"/>
      <c r="G59" s="134"/>
      <c r="H59" s="134"/>
      <c r="I59" s="134"/>
    </row>
    <row r="60" spans="2:9" x14ac:dyDescent="0.2">
      <c r="B60" s="134"/>
      <c r="C60" s="134"/>
      <c r="D60" s="134"/>
      <c r="E60" s="134"/>
      <c r="F60" s="134"/>
      <c r="G60" s="134"/>
      <c r="H60" s="134"/>
      <c r="I60" s="134"/>
    </row>
    <row r="61" spans="2:9" x14ac:dyDescent="0.2">
      <c r="B61" s="134"/>
      <c r="C61" s="134"/>
      <c r="D61" s="134"/>
      <c r="E61" s="134"/>
      <c r="F61" s="134"/>
      <c r="G61" s="134"/>
      <c r="H61" s="134"/>
      <c r="I61" s="134"/>
    </row>
    <row r="62" spans="2:9" x14ac:dyDescent="0.2">
      <c r="B62" s="134"/>
      <c r="C62" s="134"/>
      <c r="D62" s="134"/>
      <c r="E62" s="134"/>
      <c r="F62" s="134"/>
      <c r="G62" s="134"/>
      <c r="H62" s="134"/>
      <c r="I62" s="134"/>
    </row>
    <row r="63" spans="2:9" x14ac:dyDescent="0.2">
      <c r="B63" s="134"/>
      <c r="C63" s="134"/>
      <c r="D63" s="134"/>
      <c r="E63" s="134"/>
      <c r="F63" s="134"/>
      <c r="G63" s="134"/>
      <c r="H63" s="134"/>
      <c r="I63" s="134"/>
    </row>
    <row r="64" spans="2:9" x14ac:dyDescent="0.2">
      <c r="B64" s="134"/>
      <c r="C64" s="134"/>
      <c r="D64" s="134"/>
      <c r="E64" s="134"/>
      <c r="F64" s="134"/>
      <c r="G64" s="134"/>
      <c r="H64" s="134"/>
      <c r="I64" s="134"/>
    </row>
    <row r="65" spans="2:9" x14ac:dyDescent="0.2">
      <c r="B65" s="134"/>
      <c r="C65" s="134"/>
      <c r="D65" s="134"/>
      <c r="E65" s="134"/>
      <c r="F65" s="134"/>
      <c r="G65" s="134"/>
      <c r="H65" s="134"/>
      <c r="I65" s="134"/>
    </row>
    <row r="66" spans="2:9" x14ac:dyDescent="0.2">
      <c r="B66" s="134"/>
      <c r="C66" s="134"/>
      <c r="D66" s="134"/>
      <c r="E66" s="134"/>
      <c r="F66" s="134"/>
      <c r="G66" s="134"/>
      <c r="H66" s="134"/>
      <c r="I66" s="134"/>
    </row>
    <row r="67" spans="2:9" x14ac:dyDescent="0.2">
      <c r="B67" s="134"/>
      <c r="C67" s="134"/>
      <c r="D67" s="134"/>
      <c r="E67" s="134"/>
      <c r="F67" s="134"/>
      <c r="G67" s="134"/>
      <c r="H67" s="134"/>
      <c r="I67" s="134"/>
    </row>
    <row r="68" spans="2:9" x14ac:dyDescent="0.2">
      <c r="B68" s="134"/>
      <c r="C68" s="134"/>
      <c r="D68" s="134"/>
      <c r="E68" s="134"/>
      <c r="F68" s="134"/>
      <c r="G68" s="134"/>
      <c r="H68" s="134"/>
      <c r="I68" s="134"/>
    </row>
    <row r="69" spans="2:9" x14ac:dyDescent="0.2">
      <c r="B69" s="134"/>
      <c r="C69" s="134"/>
      <c r="D69" s="134"/>
      <c r="E69" s="134"/>
      <c r="F69" s="134"/>
      <c r="G69" s="134"/>
      <c r="H69" s="134"/>
      <c r="I69" s="134"/>
    </row>
    <row r="70" spans="2:9" x14ac:dyDescent="0.2">
      <c r="B70" s="134"/>
      <c r="C70" s="134"/>
      <c r="D70" s="134"/>
      <c r="E70" s="134"/>
      <c r="F70" s="134"/>
      <c r="G70" s="134"/>
      <c r="H70" s="134"/>
      <c r="I70" s="134"/>
    </row>
    <row r="71" spans="2:9" x14ac:dyDescent="0.2">
      <c r="B71" s="134"/>
      <c r="C71" s="134"/>
      <c r="D71" s="134"/>
      <c r="E71" s="134"/>
      <c r="F71" s="134"/>
      <c r="G71" s="134"/>
      <c r="H71" s="134"/>
      <c r="I71" s="134"/>
    </row>
    <row r="72" spans="2:9" x14ac:dyDescent="0.2">
      <c r="B72" s="134"/>
      <c r="C72" s="134"/>
      <c r="D72" s="134"/>
      <c r="E72" s="134"/>
      <c r="F72" s="134"/>
      <c r="G72" s="134"/>
      <c r="H72" s="134"/>
      <c r="I72" s="134"/>
    </row>
    <row r="73" spans="2:9" x14ac:dyDescent="0.2">
      <c r="B73" s="134"/>
      <c r="C73" s="134"/>
      <c r="D73" s="134"/>
      <c r="E73" s="134"/>
      <c r="F73" s="134"/>
      <c r="G73" s="134"/>
      <c r="H73" s="134"/>
      <c r="I73" s="134"/>
    </row>
    <row r="74" spans="2:9" x14ac:dyDescent="0.2">
      <c r="B74" s="134"/>
      <c r="C74" s="134"/>
      <c r="D74" s="134"/>
      <c r="E74" s="134"/>
      <c r="F74" s="134"/>
      <c r="G74" s="134"/>
      <c r="H74" s="134"/>
      <c r="I74" s="134"/>
    </row>
    <row r="75" spans="2:9" x14ac:dyDescent="0.2">
      <c r="B75" s="134"/>
      <c r="C75" s="134"/>
      <c r="D75" s="134"/>
      <c r="E75" s="134"/>
      <c r="F75" s="134"/>
      <c r="G75" s="134"/>
      <c r="H75" s="134"/>
      <c r="I75" s="134"/>
    </row>
    <row r="76" spans="2:9" x14ac:dyDescent="0.2">
      <c r="B76" s="134"/>
      <c r="C76" s="134"/>
      <c r="D76" s="134"/>
      <c r="E76" s="134"/>
      <c r="F76" s="134"/>
      <c r="G76" s="134"/>
      <c r="H76" s="134"/>
      <c r="I76" s="134"/>
    </row>
    <row r="77" spans="2:9" x14ac:dyDescent="0.2">
      <c r="B77" s="134"/>
      <c r="C77" s="134"/>
      <c r="D77" s="134"/>
      <c r="E77" s="134"/>
      <c r="F77" s="134"/>
      <c r="G77" s="134"/>
      <c r="H77" s="134"/>
      <c r="I77" s="134"/>
    </row>
    <row r="78" spans="2:9" x14ac:dyDescent="0.2">
      <c r="B78" s="134"/>
      <c r="C78" s="134"/>
      <c r="D78" s="134"/>
      <c r="E78" s="134"/>
      <c r="F78" s="134"/>
      <c r="G78" s="134"/>
      <c r="H78" s="134"/>
      <c r="I78" s="134"/>
    </row>
    <row r="79" spans="2:9" x14ac:dyDescent="0.2">
      <c r="B79" s="134"/>
      <c r="C79" s="134"/>
      <c r="D79" s="134"/>
      <c r="E79" s="134"/>
      <c r="F79" s="134"/>
      <c r="G79" s="134"/>
      <c r="H79" s="134"/>
      <c r="I79" s="134"/>
    </row>
    <row r="80" spans="2:9" x14ac:dyDescent="0.2">
      <c r="B80" s="134"/>
      <c r="C80" s="134"/>
      <c r="D80" s="134"/>
      <c r="E80" s="134"/>
      <c r="F80" s="134"/>
      <c r="G80" s="134"/>
      <c r="H80" s="134"/>
      <c r="I80" s="134"/>
    </row>
    <row r="81" spans="2:9" x14ac:dyDescent="0.2">
      <c r="B81" s="134"/>
      <c r="C81" s="134"/>
      <c r="D81" s="134"/>
      <c r="E81" s="134"/>
      <c r="F81" s="134"/>
      <c r="G81" s="134"/>
      <c r="H81" s="134"/>
      <c r="I81" s="134"/>
    </row>
    <row r="82" spans="2:9" x14ac:dyDescent="0.2">
      <c r="B82" s="134"/>
      <c r="C82" s="134"/>
      <c r="D82" s="134"/>
      <c r="E82" s="134"/>
      <c r="F82" s="134"/>
      <c r="G82" s="134"/>
      <c r="H82" s="134"/>
      <c r="I82" s="134"/>
    </row>
    <row r="83" spans="2:9" x14ac:dyDescent="0.2">
      <c r="B83" s="134"/>
      <c r="C83" s="134"/>
      <c r="D83" s="134"/>
      <c r="E83" s="134"/>
      <c r="F83" s="134"/>
      <c r="G83" s="134"/>
      <c r="H83" s="134"/>
      <c r="I83" s="134"/>
    </row>
    <row r="84" spans="2:9" x14ac:dyDescent="0.2">
      <c r="B84" s="134"/>
      <c r="C84" s="134"/>
      <c r="D84" s="134"/>
      <c r="E84" s="134"/>
      <c r="F84" s="134"/>
      <c r="G84" s="134"/>
      <c r="H84" s="134"/>
      <c r="I84" s="134"/>
    </row>
    <row r="85" spans="2:9" x14ac:dyDescent="0.2">
      <c r="B85" s="134"/>
      <c r="C85" s="134"/>
      <c r="D85" s="134"/>
      <c r="E85" s="134"/>
      <c r="F85" s="134"/>
      <c r="G85" s="134"/>
      <c r="H85" s="134"/>
      <c r="I85" s="134"/>
    </row>
    <row r="86" spans="2:9" x14ac:dyDescent="0.2">
      <c r="B86" s="134"/>
      <c r="C86" s="134"/>
      <c r="D86" s="134"/>
      <c r="E86" s="134"/>
      <c r="F86" s="134"/>
      <c r="G86" s="134"/>
      <c r="H86" s="134"/>
      <c r="I86" s="134"/>
    </row>
    <row r="87" spans="2:9" x14ac:dyDescent="0.2">
      <c r="B87" s="134"/>
      <c r="C87" s="134"/>
      <c r="D87" s="134"/>
      <c r="E87" s="134"/>
      <c r="F87" s="134"/>
      <c r="G87" s="134"/>
      <c r="H87" s="134"/>
      <c r="I87" s="134"/>
    </row>
    <row r="88" spans="2:9" x14ac:dyDescent="0.2">
      <c r="B88" s="134"/>
      <c r="C88" s="134"/>
      <c r="D88" s="134"/>
      <c r="E88" s="134"/>
      <c r="F88" s="134"/>
      <c r="G88" s="134"/>
      <c r="H88" s="134"/>
      <c r="I88" s="134"/>
    </row>
    <row r="89" spans="2:9" x14ac:dyDescent="0.2">
      <c r="B89" s="134"/>
      <c r="C89" s="134"/>
      <c r="D89" s="134"/>
      <c r="E89" s="134"/>
      <c r="F89" s="134"/>
      <c r="G89" s="134"/>
      <c r="H89" s="134"/>
      <c r="I89" s="134"/>
    </row>
    <row r="90" spans="2:9" x14ac:dyDescent="0.2">
      <c r="B90" s="134"/>
      <c r="C90" s="134"/>
      <c r="D90" s="134"/>
      <c r="E90" s="134"/>
      <c r="F90" s="134"/>
      <c r="G90" s="134"/>
      <c r="H90" s="134"/>
      <c r="I90" s="134"/>
    </row>
    <row r="91" spans="2:9" x14ac:dyDescent="0.2">
      <c r="B91" s="134"/>
      <c r="C91" s="134"/>
      <c r="D91" s="134"/>
      <c r="E91" s="134"/>
      <c r="F91" s="134"/>
      <c r="G91" s="134"/>
      <c r="H91" s="134"/>
      <c r="I91" s="134"/>
    </row>
    <row r="92" spans="2:9" x14ac:dyDescent="0.2">
      <c r="B92" s="134"/>
      <c r="C92" s="134"/>
      <c r="D92" s="134"/>
      <c r="E92" s="134"/>
      <c r="F92" s="134"/>
      <c r="G92" s="134"/>
      <c r="H92" s="134"/>
      <c r="I92" s="134"/>
    </row>
    <row r="93" spans="2:9" x14ac:dyDescent="0.2">
      <c r="B93" s="134"/>
      <c r="C93" s="134"/>
      <c r="D93" s="134"/>
      <c r="E93" s="134"/>
      <c r="F93" s="134"/>
      <c r="G93" s="134"/>
      <c r="H93" s="134"/>
      <c r="I93" s="134"/>
    </row>
    <row r="94" spans="2:9" x14ac:dyDescent="0.2">
      <c r="B94" s="134"/>
      <c r="C94" s="134"/>
      <c r="D94" s="134"/>
      <c r="E94" s="134"/>
      <c r="F94" s="134"/>
      <c r="G94" s="134"/>
      <c r="H94" s="134"/>
      <c r="I94" s="134"/>
    </row>
    <row r="95" spans="2:9" x14ac:dyDescent="0.2">
      <c r="B95" s="134"/>
      <c r="C95" s="134"/>
      <c r="D95" s="134"/>
      <c r="E95" s="134"/>
      <c r="F95" s="134"/>
      <c r="G95" s="134"/>
      <c r="H95" s="134"/>
      <c r="I95" s="134"/>
    </row>
    <row r="96" spans="2:9" x14ac:dyDescent="0.2">
      <c r="B96" s="134"/>
      <c r="C96" s="134"/>
      <c r="D96" s="134"/>
      <c r="E96" s="134"/>
      <c r="F96" s="134"/>
      <c r="G96" s="134"/>
      <c r="H96" s="134"/>
      <c r="I96" s="134"/>
    </row>
    <row r="97" spans="2:9" x14ac:dyDescent="0.2">
      <c r="B97" s="134"/>
      <c r="C97" s="134"/>
      <c r="D97" s="134"/>
      <c r="E97" s="134"/>
      <c r="F97" s="134"/>
      <c r="G97" s="134"/>
      <c r="H97" s="134"/>
      <c r="I97" s="134"/>
    </row>
    <row r="98" spans="2:9" x14ac:dyDescent="0.2">
      <c r="B98" s="134"/>
      <c r="C98" s="134"/>
      <c r="D98" s="134"/>
      <c r="E98" s="134"/>
      <c r="F98" s="134"/>
      <c r="G98" s="134"/>
      <c r="H98" s="134"/>
      <c r="I98" s="134"/>
    </row>
    <row r="99" spans="2:9" x14ac:dyDescent="0.2">
      <c r="B99" s="134"/>
      <c r="C99" s="134"/>
      <c r="D99" s="134"/>
      <c r="E99" s="134"/>
      <c r="F99" s="134"/>
      <c r="G99" s="134"/>
      <c r="H99" s="134"/>
      <c r="I99" s="134"/>
    </row>
    <row r="100" spans="2:9" x14ac:dyDescent="0.2">
      <c r="B100" s="134"/>
      <c r="C100" s="134"/>
      <c r="D100" s="134"/>
      <c r="E100" s="134"/>
      <c r="F100" s="134"/>
      <c r="G100" s="134"/>
      <c r="H100" s="134"/>
      <c r="I100" s="134"/>
    </row>
    <row r="101" spans="2:9" x14ac:dyDescent="0.2">
      <c r="B101" s="134"/>
      <c r="C101" s="134"/>
      <c r="D101" s="134"/>
      <c r="E101" s="134"/>
      <c r="F101" s="134"/>
      <c r="G101" s="134"/>
      <c r="H101" s="134"/>
      <c r="I101" s="134"/>
    </row>
    <row r="102" spans="2:9" x14ac:dyDescent="0.2">
      <c r="B102" s="134"/>
      <c r="C102" s="134"/>
      <c r="D102" s="134"/>
      <c r="E102" s="134"/>
      <c r="F102" s="134"/>
      <c r="G102" s="134"/>
      <c r="H102" s="134"/>
      <c r="I102" s="134"/>
    </row>
    <row r="103" spans="2:9" x14ac:dyDescent="0.2">
      <c r="B103" s="134"/>
      <c r="C103" s="134"/>
      <c r="D103" s="134"/>
      <c r="E103" s="134"/>
      <c r="F103" s="134"/>
      <c r="G103" s="134"/>
      <c r="H103" s="134"/>
      <c r="I103" s="134"/>
    </row>
    <row r="104" spans="2:9" x14ac:dyDescent="0.2">
      <c r="B104" s="134"/>
      <c r="C104" s="134"/>
      <c r="D104" s="134"/>
      <c r="E104" s="134"/>
      <c r="F104" s="134"/>
      <c r="G104" s="134"/>
      <c r="H104" s="134"/>
      <c r="I104" s="134"/>
    </row>
    <row r="105" spans="2:9" x14ac:dyDescent="0.2">
      <c r="B105" s="134"/>
      <c r="C105" s="134"/>
      <c r="D105" s="134"/>
      <c r="E105" s="134"/>
      <c r="F105" s="134"/>
      <c r="G105" s="134"/>
      <c r="H105" s="134"/>
      <c r="I105" s="134"/>
    </row>
    <row r="106" spans="2:9" x14ac:dyDescent="0.2">
      <c r="B106" s="134"/>
      <c r="C106" s="134"/>
      <c r="D106" s="134"/>
      <c r="E106" s="134"/>
      <c r="F106" s="134"/>
      <c r="G106" s="134"/>
      <c r="H106" s="134"/>
      <c r="I106" s="134"/>
    </row>
    <row r="107" spans="2:9" x14ac:dyDescent="0.2">
      <c r="B107" s="134"/>
      <c r="C107" s="134"/>
      <c r="D107" s="134"/>
      <c r="E107" s="134"/>
      <c r="F107" s="134"/>
      <c r="G107" s="134"/>
      <c r="H107" s="134"/>
      <c r="I107" s="134"/>
    </row>
    <row r="108" spans="2:9" x14ac:dyDescent="0.2">
      <c r="B108" s="134"/>
      <c r="C108" s="134"/>
      <c r="D108" s="134"/>
      <c r="E108" s="134"/>
      <c r="F108" s="134"/>
      <c r="G108" s="134"/>
      <c r="H108" s="134"/>
      <c r="I108" s="134"/>
    </row>
    <row r="109" spans="2:9" x14ac:dyDescent="0.2">
      <c r="B109" s="134"/>
      <c r="C109" s="134"/>
      <c r="D109" s="134"/>
      <c r="E109" s="134"/>
      <c r="F109" s="134"/>
      <c r="G109" s="134"/>
      <c r="H109" s="134"/>
      <c r="I109" s="134"/>
    </row>
    <row r="110" spans="2:9" x14ac:dyDescent="0.2">
      <c r="B110" s="134"/>
      <c r="C110" s="134"/>
      <c r="D110" s="134"/>
      <c r="E110" s="134"/>
      <c r="F110" s="134"/>
      <c r="G110" s="134"/>
      <c r="H110" s="134"/>
      <c r="I110" s="134"/>
    </row>
    <row r="111" spans="2:9" x14ac:dyDescent="0.2">
      <c r="B111" s="134"/>
      <c r="C111" s="134"/>
      <c r="D111" s="134"/>
      <c r="E111" s="134"/>
      <c r="F111" s="134"/>
      <c r="G111" s="134"/>
      <c r="H111" s="134"/>
      <c r="I111" s="134"/>
    </row>
    <row r="112" spans="2:9" x14ac:dyDescent="0.2">
      <c r="B112" s="134"/>
      <c r="C112" s="134"/>
      <c r="D112" s="134"/>
      <c r="E112" s="134"/>
      <c r="F112" s="134"/>
      <c r="G112" s="134"/>
      <c r="H112" s="134"/>
      <c r="I112" s="134"/>
    </row>
    <row r="113" spans="2:9" x14ac:dyDescent="0.2">
      <c r="B113" s="134"/>
      <c r="C113" s="134"/>
      <c r="D113" s="134"/>
      <c r="E113" s="134"/>
      <c r="F113" s="134"/>
      <c r="G113" s="134"/>
      <c r="H113" s="134"/>
      <c r="I113" s="134"/>
    </row>
    <row r="114" spans="2:9" x14ac:dyDescent="0.2">
      <c r="B114" s="134"/>
      <c r="C114" s="134"/>
      <c r="D114" s="134"/>
      <c r="E114" s="134"/>
      <c r="F114" s="134"/>
      <c r="G114" s="134"/>
      <c r="H114" s="134"/>
      <c r="I114" s="134"/>
    </row>
    <row r="115" spans="2:9" x14ac:dyDescent="0.2">
      <c r="B115" s="134"/>
      <c r="C115" s="134"/>
      <c r="D115" s="134"/>
      <c r="E115" s="134"/>
      <c r="F115" s="134"/>
      <c r="G115" s="134"/>
      <c r="H115" s="134"/>
      <c r="I115" s="134"/>
    </row>
    <row r="116" spans="2:9" x14ac:dyDescent="0.2">
      <c r="B116" s="134"/>
      <c r="C116" s="134"/>
      <c r="D116" s="134"/>
      <c r="E116" s="134"/>
      <c r="F116" s="134"/>
      <c r="G116" s="134"/>
      <c r="H116" s="134"/>
      <c r="I116" s="134"/>
    </row>
    <row r="117" spans="2:9" x14ac:dyDescent="0.2">
      <c r="B117" s="134"/>
      <c r="C117" s="134"/>
      <c r="D117" s="134"/>
      <c r="E117" s="134"/>
      <c r="F117" s="134"/>
      <c r="G117" s="134"/>
      <c r="H117" s="134"/>
      <c r="I117" s="134"/>
    </row>
    <row r="118" spans="2:9" x14ac:dyDescent="0.2">
      <c r="B118" s="134"/>
      <c r="C118" s="134"/>
      <c r="D118" s="134"/>
      <c r="E118" s="134"/>
      <c r="F118" s="134"/>
      <c r="G118" s="134"/>
      <c r="H118" s="134"/>
      <c r="I118" s="134"/>
    </row>
    <row r="119" spans="2:9" x14ac:dyDescent="0.2">
      <c r="B119" s="134"/>
      <c r="C119" s="134"/>
      <c r="D119" s="134"/>
      <c r="E119" s="134"/>
      <c r="F119" s="134"/>
      <c r="G119" s="134"/>
      <c r="H119" s="134"/>
      <c r="I119" s="134"/>
    </row>
    <row r="120" spans="2:9" x14ac:dyDescent="0.2">
      <c r="B120" s="134"/>
      <c r="C120" s="134"/>
      <c r="D120" s="134"/>
      <c r="E120" s="134"/>
      <c r="F120" s="134"/>
      <c r="G120" s="134"/>
      <c r="H120" s="134"/>
      <c r="I120" s="134"/>
    </row>
    <row r="121" spans="2:9" x14ac:dyDescent="0.2">
      <c r="B121" s="134"/>
      <c r="C121" s="134"/>
      <c r="D121" s="134"/>
      <c r="E121" s="134"/>
      <c r="F121" s="134"/>
      <c r="G121" s="134"/>
      <c r="H121" s="134"/>
      <c r="I121" s="134"/>
    </row>
    <row r="122" spans="2:9" x14ac:dyDescent="0.2">
      <c r="B122" s="134"/>
      <c r="C122" s="134"/>
      <c r="D122" s="134"/>
      <c r="E122" s="134"/>
      <c r="F122" s="134"/>
      <c r="G122" s="134"/>
      <c r="H122" s="134"/>
      <c r="I122" s="134"/>
    </row>
    <row r="123" spans="2:9" x14ac:dyDescent="0.2">
      <c r="B123" s="134"/>
      <c r="C123" s="134"/>
      <c r="D123" s="134"/>
      <c r="E123" s="134"/>
      <c r="F123" s="134"/>
      <c r="G123" s="134"/>
      <c r="H123" s="134"/>
      <c r="I123" s="134"/>
    </row>
    <row r="124" spans="2:9" x14ac:dyDescent="0.2">
      <c r="B124" s="134"/>
      <c r="C124" s="134"/>
      <c r="D124" s="134"/>
      <c r="E124" s="134"/>
      <c r="F124" s="134"/>
      <c r="G124" s="134"/>
      <c r="H124" s="134"/>
      <c r="I124" s="134"/>
    </row>
    <row r="125" spans="2:9" x14ac:dyDescent="0.2">
      <c r="B125" s="134"/>
      <c r="C125" s="134"/>
      <c r="D125" s="134"/>
      <c r="E125" s="134"/>
      <c r="F125" s="134"/>
      <c r="G125" s="134"/>
      <c r="H125" s="134"/>
      <c r="I125" s="134"/>
    </row>
    <row r="126" spans="2:9" x14ac:dyDescent="0.2">
      <c r="B126" s="134"/>
      <c r="C126" s="134"/>
      <c r="D126" s="134"/>
      <c r="E126" s="134"/>
      <c r="F126" s="134"/>
      <c r="G126" s="134"/>
      <c r="H126" s="134"/>
      <c r="I126" s="134"/>
    </row>
    <row r="127" spans="2:9" x14ac:dyDescent="0.2">
      <c r="B127" s="134"/>
      <c r="C127" s="134"/>
      <c r="D127" s="134"/>
      <c r="E127" s="134"/>
      <c r="F127" s="134"/>
      <c r="G127" s="134"/>
      <c r="H127" s="134"/>
      <c r="I127" s="134"/>
    </row>
    <row r="128" spans="2:9" x14ac:dyDescent="0.2">
      <c r="B128" s="134"/>
      <c r="C128" s="134"/>
      <c r="D128" s="134"/>
      <c r="E128" s="134"/>
      <c r="F128" s="134"/>
      <c r="G128" s="134"/>
      <c r="H128" s="134"/>
      <c r="I128" s="134"/>
    </row>
    <row r="129" spans="2:9" x14ac:dyDescent="0.2">
      <c r="B129" s="134"/>
      <c r="C129" s="134"/>
      <c r="D129" s="134"/>
      <c r="E129" s="134"/>
      <c r="F129" s="134"/>
      <c r="G129" s="134"/>
      <c r="H129" s="134"/>
      <c r="I129" s="134"/>
    </row>
    <row r="130" spans="2:9" x14ac:dyDescent="0.2">
      <c r="B130" s="134"/>
      <c r="C130" s="134"/>
      <c r="D130" s="134"/>
      <c r="E130" s="134"/>
      <c r="F130" s="134"/>
      <c r="G130" s="134"/>
      <c r="H130" s="134"/>
      <c r="I130" s="134"/>
    </row>
    <row r="131" spans="2:9" x14ac:dyDescent="0.2">
      <c r="B131" s="134"/>
      <c r="C131" s="134"/>
      <c r="D131" s="134"/>
      <c r="E131" s="134"/>
      <c r="F131" s="134"/>
      <c r="G131" s="134"/>
      <c r="H131" s="134"/>
      <c r="I131" s="134"/>
    </row>
    <row r="132" spans="2:9" x14ac:dyDescent="0.2">
      <c r="B132" s="134"/>
      <c r="C132" s="134"/>
      <c r="D132" s="134"/>
      <c r="E132" s="134"/>
      <c r="F132" s="134"/>
      <c r="G132" s="134"/>
      <c r="H132" s="134"/>
      <c r="I132" s="134"/>
    </row>
    <row r="133" spans="2:9" x14ac:dyDescent="0.2">
      <c r="B133" s="134"/>
      <c r="C133" s="134"/>
      <c r="D133" s="134"/>
      <c r="E133" s="134"/>
      <c r="F133" s="134"/>
      <c r="G133" s="134"/>
      <c r="H133" s="134"/>
      <c r="I133" s="134"/>
    </row>
    <row r="134" spans="2:9" x14ac:dyDescent="0.2">
      <c r="B134" s="134"/>
      <c r="C134" s="134"/>
      <c r="D134" s="134"/>
      <c r="E134" s="134"/>
      <c r="F134" s="134"/>
      <c r="G134" s="134"/>
      <c r="H134" s="134"/>
      <c r="I134" s="134"/>
    </row>
    <row r="135" spans="2:9" x14ac:dyDescent="0.2">
      <c r="B135" s="134"/>
      <c r="C135" s="134"/>
      <c r="D135" s="134"/>
      <c r="E135" s="134"/>
      <c r="F135" s="134"/>
      <c r="G135" s="134"/>
      <c r="H135" s="134"/>
      <c r="I135" s="134"/>
    </row>
    <row r="136" spans="2:9" x14ac:dyDescent="0.2">
      <c r="B136" s="134"/>
      <c r="C136" s="134"/>
      <c r="D136" s="134"/>
      <c r="E136" s="134"/>
      <c r="F136" s="134"/>
      <c r="G136" s="134"/>
      <c r="H136" s="134"/>
      <c r="I136" s="134"/>
    </row>
    <row r="137" spans="2:9" x14ac:dyDescent="0.2">
      <c r="B137" s="134"/>
      <c r="C137" s="134"/>
      <c r="D137" s="134"/>
      <c r="E137" s="134"/>
      <c r="F137" s="134"/>
      <c r="G137" s="134"/>
      <c r="H137" s="134"/>
      <c r="I137" s="134"/>
    </row>
    <row r="138" spans="2:9" x14ac:dyDescent="0.2">
      <c r="B138" s="134"/>
      <c r="C138" s="134"/>
      <c r="D138" s="134"/>
      <c r="E138" s="134"/>
      <c r="F138" s="134"/>
      <c r="G138" s="134"/>
      <c r="H138" s="134"/>
      <c r="I138" s="134"/>
    </row>
    <row r="139" spans="2:9" x14ac:dyDescent="0.2">
      <c r="B139" s="134"/>
      <c r="C139" s="134"/>
      <c r="D139" s="134"/>
      <c r="E139" s="134"/>
      <c r="F139" s="134"/>
      <c r="G139" s="134"/>
      <c r="H139" s="134"/>
      <c r="I139" s="134"/>
    </row>
    <row r="140" spans="2:9" x14ac:dyDescent="0.2">
      <c r="B140" s="134"/>
      <c r="C140" s="134"/>
      <c r="D140" s="134"/>
      <c r="E140" s="134"/>
      <c r="F140" s="134"/>
      <c r="G140" s="134"/>
      <c r="H140" s="134"/>
      <c r="I140" s="134"/>
    </row>
    <row r="141" spans="2:9" x14ac:dyDescent="0.2">
      <c r="B141" s="134"/>
      <c r="C141" s="134"/>
      <c r="D141" s="134"/>
      <c r="E141" s="134"/>
      <c r="F141" s="134"/>
      <c r="G141" s="134"/>
      <c r="H141" s="134"/>
      <c r="I141" s="134"/>
    </row>
    <row r="142" spans="2:9" x14ac:dyDescent="0.2">
      <c r="B142" s="134"/>
      <c r="C142" s="134"/>
      <c r="D142" s="134"/>
      <c r="E142" s="134"/>
      <c r="F142" s="134"/>
      <c r="G142" s="134"/>
      <c r="H142" s="134"/>
      <c r="I142" s="134"/>
    </row>
    <row r="143" spans="2:9" x14ac:dyDescent="0.2">
      <c r="B143" s="134"/>
      <c r="C143" s="134"/>
      <c r="D143" s="134"/>
      <c r="E143" s="134"/>
      <c r="F143" s="134"/>
      <c r="G143" s="134"/>
      <c r="H143" s="134"/>
      <c r="I143" s="134"/>
    </row>
    <row r="144" spans="2:9" x14ac:dyDescent="0.2">
      <c r="B144" s="134"/>
      <c r="C144" s="134"/>
      <c r="D144" s="134"/>
      <c r="E144" s="134"/>
      <c r="F144" s="134"/>
      <c r="G144" s="134"/>
      <c r="H144" s="134"/>
      <c r="I144" s="134"/>
    </row>
    <row r="145" spans="2:9" x14ac:dyDescent="0.2">
      <c r="B145" s="134"/>
      <c r="C145" s="134"/>
      <c r="D145" s="134"/>
      <c r="E145" s="134"/>
      <c r="F145" s="134"/>
      <c r="G145" s="134"/>
      <c r="H145" s="134"/>
      <c r="I145" s="134"/>
    </row>
    <row r="146" spans="2:9" x14ac:dyDescent="0.2">
      <c r="B146" s="134"/>
      <c r="C146" s="134"/>
      <c r="D146" s="134"/>
      <c r="E146" s="134"/>
      <c r="F146" s="134"/>
      <c r="G146" s="134"/>
      <c r="H146" s="134"/>
      <c r="I146" s="134"/>
    </row>
    <row r="147" spans="2:9" x14ac:dyDescent="0.2">
      <c r="B147" s="134"/>
      <c r="C147" s="134"/>
      <c r="D147" s="134"/>
      <c r="E147" s="134"/>
      <c r="F147" s="134"/>
      <c r="G147" s="134"/>
      <c r="H147" s="134"/>
      <c r="I147" s="134"/>
    </row>
    <row r="148" spans="2:9" x14ac:dyDescent="0.2">
      <c r="B148" s="134"/>
      <c r="C148" s="134"/>
      <c r="D148" s="134"/>
      <c r="E148" s="134"/>
      <c r="F148" s="134"/>
      <c r="G148" s="134"/>
      <c r="H148" s="134"/>
      <c r="I148" s="134"/>
    </row>
    <row r="149" spans="2:9" x14ac:dyDescent="0.2">
      <c r="B149" s="134"/>
      <c r="C149" s="134"/>
      <c r="D149" s="134"/>
      <c r="E149" s="134"/>
      <c r="F149" s="134"/>
      <c r="G149" s="134"/>
      <c r="H149" s="134"/>
      <c r="I149" s="134"/>
    </row>
    <row r="150" spans="2:9" x14ac:dyDescent="0.2">
      <c r="B150" s="134"/>
      <c r="C150" s="134"/>
      <c r="D150" s="134"/>
      <c r="E150" s="134"/>
      <c r="F150" s="134"/>
      <c r="G150" s="134"/>
      <c r="H150" s="134"/>
      <c r="I150" s="134"/>
    </row>
    <row r="151" spans="2:9" x14ac:dyDescent="0.2">
      <c r="B151" s="134"/>
      <c r="C151" s="134"/>
      <c r="D151" s="134"/>
      <c r="E151" s="134"/>
      <c r="F151" s="134"/>
      <c r="G151" s="134"/>
      <c r="H151" s="134"/>
      <c r="I151" s="134"/>
    </row>
    <row r="152" spans="2:9" x14ac:dyDescent="0.2">
      <c r="B152" s="134"/>
      <c r="C152" s="134"/>
      <c r="D152" s="134"/>
      <c r="E152" s="134"/>
      <c r="F152" s="134"/>
      <c r="G152" s="134"/>
      <c r="H152" s="134"/>
      <c r="I152" s="134"/>
    </row>
    <row r="153" spans="2:9" x14ac:dyDescent="0.2">
      <c r="B153" s="134"/>
      <c r="C153" s="134"/>
      <c r="D153" s="134"/>
      <c r="E153" s="134"/>
      <c r="F153" s="134"/>
      <c r="G153" s="134"/>
      <c r="H153" s="134"/>
      <c r="I153" s="134"/>
    </row>
    <row r="154" spans="2:9" x14ac:dyDescent="0.2">
      <c r="B154" s="134"/>
      <c r="C154" s="134"/>
      <c r="D154" s="134"/>
      <c r="E154" s="134"/>
      <c r="F154" s="134"/>
      <c r="G154" s="134"/>
      <c r="H154" s="134"/>
      <c r="I154" s="134"/>
    </row>
    <row r="155" spans="2:9" x14ac:dyDescent="0.2">
      <c r="B155" s="134"/>
      <c r="C155" s="134"/>
      <c r="D155" s="134"/>
      <c r="E155" s="134"/>
      <c r="F155" s="134"/>
      <c r="G155" s="134"/>
      <c r="H155" s="134"/>
      <c r="I155" s="134"/>
    </row>
    <row r="156" spans="2:9" x14ac:dyDescent="0.2">
      <c r="B156" s="134"/>
      <c r="C156" s="134"/>
      <c r="D156" s="134"/>
      <c r="E156" s="134"/>
      <c r="F156" s="134"/>
      <c r="G156" s="134"/>
      <c r="H156" s="134"/>
      <c r="I156" s="134"/>
    </row>
    <row r="157" spans="2:9" x14ac:dyDescent="0.2">
      <c r="B157" s="134"/>
      <c r="C157" s="134"/>
      <c r="D157" s="134"/>
      <c r="E157" s="134"/>
      <c r="F157" s="134"/>
      <c r="G157" s="134"/>
      <c r="H157" s="134"/>
      <c r="I157" s="134"/>
    </row>
    <row r="158" spans="2:9" x14ac:dyDescent="0.2">
      <c r="B158" s="134"/>
      <c r="C158" s="134"/>
      <c r="D158" s="134"/>
      <c r="E158" s="134"/>
      <c r="F158" s="134"/>
      <c r="G158" s="134"/>
      <c r="H158" s="134"/>
      <c r="I158" s="134"/>
    </row>
    <row r="159" spans="2:9" x14ac:dyDescent="0.2">
      <c r="B159" s="134"/>
      <c r="C159" s="134"/>
      <c r="D159" s="134"/>
      <c r="E159" s="134"/>
      <c r="F159" s="134"/>
      <c r="G159" s="134"/>
      <c r="H159" s="134"/>
      <c r="I159" s="134"/>
    </row>
    <row r="160" spans="2:9" x14ac:dyDescent="0.2">
      <c r="B160" s="134"/>
      <c r="C160" s="134"/>
      <c r="D160" s="134"/>
      <c r="E160" s="134"/>
      <c r="F160" s="134"/>
      <c r="G160" s="134"/>
      <c r="H160" s="134"/>
      <c r="I160" s="134"/>
    </row>
    <row r="161" spans="2:9" x14ac:dyDescent="0.2">
      <c r="B161" s="134"/>
      <c r="C161" s="134"/>
      <c r="D161" s="134"/>
      <c r="E161" s="134"/>
      <c r="F161" s="134"/>
      <c r="G161" s="134"/>
      <c r="H161" s="134"/>
      <c r="I161" s="134"/>
    </row>
    <row r="162" spans="2:9" x14ac:dyDescent="0.2">
      <c r="B162" s="134"/>
      <c r="C162" s="134"/>
      <c r="D162" s="134"/>
      <c r="E162" s="134"/>
      <c r="F162" s="134"/>
      <c r="G162" s="134"/>
      <c r="H162" s="134"/>
      <c r="I162" s="134"/>
    </row>
    <row r="163" spans="2:9" x14ac:dyDescent="0.2">
      <c r="B163" s="134"/>
      <c r="C163" s="134"/>
      <c r="D163" s="134"/>
      <c r="E163" s="134"/>
      <c r="F163" s="134"/>
      <c r="G163" s="134"/>
      <c r="H163" s="134"/>
      <c r="I163" s="134"/>
    </row>
    <row r="164" spans="2:9" x14ac:dyDescent="0.2">
      <c r="B164" s="134"/>
      <c r="C164" s="134"/>
      <c r="D164" s="134"/>
      <c r="E164" s="134"/>
      <c r="F164" s="134"/>
      <c r="G164" s="134"/>
      <c r="H164" s="134"/>
      <c r="I164" s="134"/>
    </row>
    <row r="165" spans="2:9" x14ac:dyDescent="0.2">
      <c r="B165" s="134"/>
      <c r="C165" s="134"/>
      <c r="D165" s="134"/>
      <c r="E165" s="134"/>
      <c r="F165" s="134"/>
      <c r="G165" s="134"/>
      <c r="H165" s="134"/>
      <c r="I165" s="134"/>
    </row>
    <row r="166" spans="2:9" x14ac:dyDescent="0.2">
      <c r="B166" s="134"/>
      <c r="C166" s="134"/>
      <c r="D166" s="134"/>
      <c r="E166" s="134"/>
      <c r="F166" s="134"/>
      <c r="G166" s="134"/>
      <c r="H166" s="134"/>
      <c r="I166" s="134"/>
    </row>
    <row r="167" spans="2:9" x14ac:dyDescent="0.2">
      <c r="B167" s="134"/>
      <c r="C167" s="134"/>
      <c r="D167" s="134"/>
      <c r="E167" s="134"/>
      <c r="F167" s="134"/>
      <c r="G167" s="134"/>
      <c r="H167" s="134"/>
      <c r="I167" s="134"/>
    </row>
    <row r="168" spans="2:9" x14ac:dyDescent="0.2">
      <c r="B168" s="134"/>
      <c r="C168" s="134"/>
      <c r="D168" s="134"/>
      <c r="E168" s="134"/>
      <c r="F168" s="134"/>
      <c r="G168" s="134"/>
      <c r="H168" s="134"/>
      <c r="I168" s="134"/>
    </row>
    <row r="169" spans="2:9" x14ac:dyDescent="0.2">
      <c r="B169" s="134"/>
      <c r="C169" s="134"/>
      <c r="D169" s="134"/>
      <c r="E169" s="134"/>
      <c r="F169" s="134"/>
      <c r="G169" s="134"/>
      <c r="H169" s="134"/>
      <c r="I169" s="134"/>
    </row>
    <row r="170" spans="2:9" x14ac:dyDescent="0.2">
      <c r="B170" s="134"/>
      <c r="C170" s="134"/>
      <c r="D170" s="134"/>
      <c r="E170" s="134"/>
      <c r="F170" s="134"/>
      <c r="G170" s="134"/>
      <c r="H170" s="134"/>
      <c r="I170" s="134"/>
    </row>
    <row r="171" spans="2:9" x14ac:dyDescent="0.2">
      <c r="B171" s="134"/>
      <c r="C171" s="134"/>
      <c r="D171" s="134"/>
      <c r="E171" s="134"/>
      <c r="F171" s="134"/>
      <c r="G171" s="134"/>
      <c r="H171" s="134"/>
      <c r="I171" s="134"/>
    </row>
    <row r="172" spans="2:9" x14ac:dyDescent="0.2">
      <c r="B172" s="134"/>
      <c r="C172" s="134"/>
      <c r="D172" s="134"/>
      <c r="E172" s="134"/>
      <c r="F172" s="134"/>
      <c r="G172" s="134"/>
      <c r="H172" s="134"/>
      <c r="I172" s="134"/>
    </row>
    <row r="173" spans="2:9" x14ac:dyDescent="0.2">
      <c r="B173" s="134"/>
      <c r="C173" s="134"/>
      <c r="D173" s="134"/>
      <c r="E173" s="134"/>
      <c r="F173" s="134"/>
      <c r="G173" s="134"/>
      <c r="H173" s="134"/>
      <c r="I173" s="134"/>
    </row>
    <row r="174" spans="2:9" x14ac:dyDescent="0.2">
      <c r="B174" s="134"/>
      <c r="C174" s="134"/>
      <c r="D174" s="134"/>
      <c r="E174" s="134"/>
      <c r="F174" s="134"/>
      <c r="G174" s="134"/>
      <c r="H174" s="134"/>
      <c r="I174" s="134"/>
    </row>
    <row r="175" spans="2:9" x14ac:dyDescent="0.2">
      <c r="B175" s="134"/>
      <c r="C175" s="134"/>
      <c r="D175" s="134"/>
      <c r="E175" s="134"/>
      <c r="F175" s="134"/>
      <c r="G175" s="134"/>
      <c r="H175" s="134"/>
      <c r="I175" s="134"/>
    </row>
    <row r="176" spans="2:9" x14ac:dyDescent="0.2">
      <c r="B176" s="134"/>
      <c r="C176" s="134"/>
      <c r="D176" s="134"/>
      <c r="E176" s="134"/>
      <c r="F176" s="134"/>
      <c r="G176" s="134"/>
      <c r="H176" s="134"/>
      <c r="I176" s="134"/>
    </row>
    <row r="177" spans="2:9" x14ac:dyDescent="0.2">
      <c r="B177" s="134"/>
      <c r="C177" s="134"/>
      <c r="D177" s="134"/>
      <c r="E177" s="134"/>
      <c r="F177" s="134"/>
      <c r="G177" s="134"/>
      <c r="H177" s="134"/>
      <c r="I177" s="134"/>
    </row>
    <row r="178" spans="2:9" x14ac:dyDescent="0.2">
      <c r="B178" s="134"/>
      <c r="C178" s="134"/>
      <c r="D178" s="134"/>
      <c r="E178" s="134"/>
      <c r="F178" s="134"/>
      <c r="G178" s="134"/>
      <c r="H178" s="134"/>
      <c r="I178" s="134"/>
    </row>
    <row r="179" spans="2:9" x14ac:dyDescent="0.2">
      <c r="B179" s="134"/>
      <c r="C179" s="134"/>
      <c r="D179" s="134"/>
      <c r="E179" s="134"/>
      <c r="F179" s="134"/>
      <c r="G179" s="134"/>
      <c r="H179" s="134"/>
      <c r="I179" s="134"/>
    </row>
    <row r="180" spans="2:9" x14ac:dyDescent="0.2">
      <c r="B180" s="134"/>
      <c r="C180" s="134"/>
      <c r="D180" s="134"/>
      <c r="E180" s="134"/>
      <c r="F180" s="134"/>
      <c r="G180" s="134"/>
      <c r="H180" s="134"/>
      <c r="I180" s="134"/>
    </row>
    <row r="181" spans="2:9" x14ac:dyDescent="0.2">
      <c r="B181" s="134"/>
      <c r="C181" s="134"/>
      <c r="D181" s="134"/>
      <c r="E181" s="134"/>
      <c r="F181" s="134"/>
      <c r="G181" s="134"/>
      <c r="H181" s="134"/>
      <c r="I181" s="134"/>
    </row>
    <row r="182" spans="2:9" x14ac:dyDescent="0.2">
      <c r="B182" s="134"/>
      <c r="C182" s="134"/>
      <c r="D182" s="134"/>
      <c r="E182" s="134"/>
      <c r="F182" s="134"/>
      <c r="G182" s="134"/>
      <c r="H182" s="134"/>
      <c r="I182" s="134"/>
    </row>
    <row r="183" spans="2:9" x14ac:dyDescent="0.2">
      <c r="B183" s="134"/>
      <c r="C183" s="134"/>
      <c r="D183" s="134"/>
      <c r="E183" s="134"/>
      <c r="F183" s="134"/>
      <c r="G183" s="134"/>
      <c r="H183" s="134"/>
      <c r="I183" s="134"/>
    </row>
    <row r="184" spans="2:9" x14ac:dyDescent="0.2">
      <c r="B184" s="134"/>
      <c r="C184" s="134"/>
      <c r="D184" s="134"/>
      <c r="E184" s="134"/>
      <c r="F184" s="134"/>
      <c r="G184" s="134"/>
      <c r="H184" s="134"/>
      <c r="I184" s="134"/>
    </row>
    <row r="185" spans="2:9" x14ac:dyDescent="0.2">
      <c r="B185" s="134"/>
      <c r="C185" s="134"/>
      <c r="D185" s="134"/>
      <c r="E185" s="134"/>
      <c r="F185" s="134"/>
      <c r="G185" s="134"/>
      <c r="H185" s="134"/>
      <c r="I185" s="134"/>
    </row>
    <row r="186" spans="2:9" x14ac:dyDescent="0.2">
      <c r="B186" s="134"/>
      <c r="C186" s="134"/>
      <c r="D186" s="134"/>
      <c r="E186" s="134"/>
      <c r="F186" s="134"/>
      <c r="G186" s="134"/>
      <c r="H186" s="134"/>
      <c r="I186" s="134"/>
    </row>
    <row r="187" spans="2:9" x14ac:dyDescent="0.2">
      <c r="B187" s="134"/>
      <c r="C187" s="134"/>
      <c r="D187" s="134"/>
      <c r="E187" s="134"/>
      <c r="F187" s="134"/>
      <c r="G187" s="134"/>
      <c r="H187" s="134"/>
      <c r="I187" s="134"/>
    </row>
    <row r="188" spans="2:9" x14ac:dyDescent="0.2">
      <c r="B188" s="134"/>
      <c r="C188" s="134"/>
      <c r="D188" s="134"/>
      <c r="E188" s="134"/>
      <c r="F188" s="134"/>
      <c r="G188" s="134"/>
      <c r="H188" s="134"/>
      <c r="I188" s="134"/>
    </row>
    <row r="189" spans="2:9" x14ac:dyDescent="0.2">
      <c r="B189" s="134"/>
      <c r="C189" s="134"/>
      <c r="D189" s="134"/>
      <c r="E189" s="134"/>
      <c r="F189" s="134"/>
      <c r="G189" s="134"/>
      <c r="H189" s="134"/>
      <c r="I189" s="134"/>
    </row>
    <row r="190" spans="2:9" x14ac:dyDescent="0.2">
      <c r="B190" s="134"/>
      <c r="C190" s="134"/>
      <c r="D190" s="134"/>
      <c r="E190" s="134"/>
      <c r="F190" s="134"/>
      <c r="G190" s="134"/>
      <c r="H190" s="134"/>
      <c r="I190" s="134"/>
    </row>
    <row r="191" spans="2:9" x14ac:dyDescent="0.2">
      <c r="B191" s="134"/>
      <c r="C191" s="134"/>
      <c r="D191" s="134"/>
      <c r="E191" s="134"/>
      <c r="F191" s="134"/>
      <c r="G191" s="134"/>
      <c r="H191" s="134"/>
      <c r="I191" s="134"/>
    </row>
    <row r="192" spans="2:9" x14ac:dyDescent="0.2">
      <c r="B192" s="134"/>
      <c r="C192" s="134"/>
      <c r="D192" s="134"/>
      <c r="E192" s="134"/>
      <c r="F192" s="134"/>
      <c r="G192" s="134"/>
      <c r="H192" s="134"/>
      <c r="I192" s="134"/>
    </row>
    <row r="193" spans="2:9" x14ac:dyDescent="0.2">
      <c r="B193" s="134"/>
      <c r="C193" s="134"/>
      <c r="D193" s="134"/>
      <c r="E193" s="134"/>
      <c r="F193" s="134"/>
      <c r="G193" s="134"/>
      <c r="H193" s="134"/>
      <c r="I193" s="134"/>
    </row>
    <row r="194" spans="2:9" x14ac:dyDescent="0.2">
      <c r="B194" s="134"/>
      <c r="C194" s="134"/>
      <c r="D194" s="134"/>
      <c r="E194" s="134"/>
      <c r="F194" s="134"/>
      <c r="G194" s="134"/>
      <c r="H194" s="134"/>
      <c r="I194" s="134"/>
    </row>
    <row r="195" spans="2:9" x14ac:dyDescent="0.2">
      <c r="B195" s="134"/>
      <c r="C195" s="134"/>
      <c r="D195" s="134"/>
      <c r="E195" s="134"/>
      <c r="F195" s="134"/>
      <c r="G195" s="134"/>
      <c r="H195" s="134"/>
      <c r="I195" s="134"/>
    </row>
    <row r="196" spans="2:9" x14ac:dyDescent="0.2">
      <c r="B196" s="134"/>
      <c r="C196" s="134"/>
      <c r="D196" s="134"/>
      <c r="E196" s="134"/>
      <c r="F196" s="134"/>
      <c r="G196" s="134"/>
      <c r="H196" s="134"/>
      <c r="I196" s="134"/>
    </row>
    <row r="197" spans="2:9" x14ac:dyDescent="0.2">
      <c r="B197" s="134"/>
      <c r="C197" s="134"/>
      <c r="D197" s="134"/>
      <c r="E197" s="134"/>
      <c r="F197" s="134"/>
      <c r="G197" s="134"/>
      <c r="H197" s="134"/>
      <c r="I197" s="134"/>
    </row>
    <row r="198" spans="2:9" x14ac:dyDescent="0.2">
      <c r="B198" s="134"/>
      <c r="C198" s="134"/>
      <c r="D198" s="134"/>
      <c r="E198" s="134"/>
      <c r="F198" s="134"/>
      <c r="G198" s="134"/>
      <c r="H198" s="134"/>
      <c r="I198" s="134"/>
    </row>
    <row r="199" spans="2:9" x14ac:dyDescent="0.2">
      <c r="B199" s="134"/>
      <c r="C199" s="134"/>
      <c r="D199" s="134"/>
      <c r="E199" s="134"/>
      <c r="F199" s="134"/>
      <c r="G199" s="134"/>
      <c r="H199" s="134"/>
      <c r="I199" s="134"/>
    </row>
    <row r="200" spans="2:9" x14ac:dyDescent="0.2">
      <c r="B200" s="134"/>
      <c r="C200" s="134"/>
      <c r="D200" s="134"/>
      <c r="E200" s="134"/>
      <c r="F200" s="134"/>
      <c r="G200" s="134"/>
      <c r="H200" s="134"/>
      <c r="I200" s="134"/>
    </row>
    <row r="201" spans="2:9" x14ac:dyDescent="0.2">
      <c r="B201" s="134"/>
      <c r="C201" s="134"/>
      <c r="D201" s="134"/>
      <c r="E201" s="134"/>
      <c r="F201" s="134"/>
      <c r="G201" s="134"/>
      <c r="H201" s="134"/>
      <c r="I201" s="134"/>
    </row>
    <row r="202" spans="2:9" x14ac:dyDescent="0.2">
      <c r="B202" s="134"/>
      <c r="C202" s="134"/>
      <c r="D202" s="134"/>
      <c r="E202" s="134"/>
      <c r="F202" s="134"/>
      <c r="G202" s="134"/>
      <c r="H202" s="134"/>
      <c r="I202" s="134"/>
    </row>
    <row r="203" spans="2:9" x14ac:dyDescent="0.2">
      <c r="B203" s="134"/>
      <c r="C203" s="134"/>
      <c r="D203" s="134"/>
      <c r="E203" s="134"/>
      <c r="F203" s="134"/>
      <c r="G203" s="134"/>
      <c r="H203" s="134"/>
      <c r="I203" s="134"/>
    </row>
    <row r="204" spans="2:9" x14ac:dyDescent="0.2">
      <c r="B204" s="134"/>
      <c r="C204" s="134"/>
      <c r="D204" s="134"/>
      <c r="E204" s="134"/>
      <c r="F204" s="134"/>
      <c r="G204" s="134"/>
      <c r="H204" s="134"/>
      <c r="I204" s="134"/>
    </row>
    <row r="205" spans="2:9" x14ac:dyDescent="0.2">
      <c r="B205" s="134"/>
      <c r="C205" s="134"/>
      <c r="D205" s="134"/>
      <c r="E205" s="134"/>
      <c r="F205" s="134"/>
      <c r="G205" s="134"/>
      <c r="H205" s="134"/>
      <c r="I205" s="134"/>
    </row>
    <row r="206" spans="2:9" x14ac:dyDescent="0.2">
      <c r="B206" s="134"/>
      <c r="C206" s="134"/>
      <c r="D206" s="134"/>
      <c r="E206" s="134"/>
      <c r="F206" s="134"/>
      <c r="G206" s="134"/>
      <c r="H206" s="134"/>
      <c r="I206" s="134"/>
    </row>
    <row r="207" spans="2:9" x14ac:dyDescent="0.2">
      <c r="B207" s="134"/>
      <c r="C207" s="134"/>
      <c r="D207" s="134"/>
      <c r="E207" s="134"/>
      <c r="F207" s="134"/>
      <c r="G207" s="134"/>
      <c r="H207" s="134"/>
      <c r="I207" s="134"/>
    </row>
    <row r="208" spans="2:9" x14ac:dyDescent="0.2">
      <c r="B208" s="134"/>
      <c r="C208" s="134"/>
      <c r="D208" s="134"/>
      <c r="E208" s="134"/>
      <c r="F208" s="134"/>
      <c r="G208" s="134"/>
      <c r="H208" s="134"/>
      <c r="I208" s="134"/>
    </row>
    <row r="209" spans="2:9" x14ac:dyDescent="0.2">
      <c r="B209" s="134"/>
      <c r="C209" s="134"/>
      <c r="D209" s="134"/>
      <c r="E209" s="134"/>
      <c r="F209" s="134"/>
      <c r="G209" s="134"/>
      <c r="H209" s="134"/>
      <c r="I209" s="134"/>
    </row>
    <row r="210" spans="2:9" x14ac:dyDescent="0.2">
      <c r="B210" s="134"/>
      <c r="C210" s="134"/>
      <c r="D210" s="134"/>
      <c r="E210" s="134"/>
      <c r="F210" s="134"/>
      <c r="G210" s="134"/>
      <c r="H210" s="134"/>
      <c r="I210" s="134"/>
    </row>
    <row r="211" spans="2:9" x14ac:dyDescent="0.2">
      <c r="B211" s="134"/>
      <c r="C211" s="134"/>
      <c r="D211" s="134"/>
      <c r="E211" s="134"/>
      <c r="F211" s="134"/>
      <c r="G211" s="134"/>
      <c r="H211" s="134"/>
      <c r="I211" s="134"/>
    </row>
    <row r="212" spans="2:9" x14ac:dyDescent="0.2">
      <c r="B212" s="134"/>
      <c r="C212" s="134"/>
      <c r="D212" s="134"/>
      <c r="E212" s="134"/>
      <c r="F212" s="134"/>
      <c r="G212" s="134"/>
      <c r="H212" s="134"/>
      <c r="I212" s="134"/>
    </row>
    <row r="213" spans="2:9" x14ac:dyDescent="0.2">
      <c r="B213" s="134"/>
      <c r="C213" s="134"/>
      <c r="D213" s="134"/>
      <c r="E213" s="134"/>
      <c r="F213" s="134"/>
      <c r="G213" s="134"/>
      <c r="H213" s="134"/>
      <c r="I213" s="134"/>
    </row>
    <row r="214" spans="2:9" x14ac:dyDescent="0.2">
      <c r="B214" s="134"/>
      <c r="C214" s="134"/>
      <c r="D214" s="134"/>
      <c r="E214" s="134"/>
      <c r="F214" s="134"/>
      <c r="G214" s="134"/>
      <c r="H214" s="134"/>
      <c r="I214" s="134"/>
    </row>
    <row r="215" spans="2:9" x14ac:dyDescent="0.2">
      <c r="B215" s="134"/>
      <c r="C215" s="134"/>
      <c r="D215" s="134"/>
      <c r="E215" s="134"/>
      <c r="F215" s="134"/>
      <c r="G215" s="134"/>
      <c r="H215" s="134"/>
      <c r="I215" s="134"/>
    </row>
    <row r="216" spans="2:9" x14ac:dyDescent="0.2">
      <c r="B216" s="134"/>
      <c r="C216" s="134"/>
      <c r="D216" s="134"/>
      <c r="E216" s="134"/>
      <c r="F216" s="134"/>
      <c r="G216" s="134"/>
      <c r="H216" s="134"/>
      <c r="I216" s="134"/>
    </row>
    <row r="217" spans="2:9" x14ac:dyDescent="0.2">
      <c r="B217" s="134"/>
      <c r="C217" s="134"/>
      <c r="D217" s="134"/>
      <c r="E217" s="134"/>
      <c r="F217" s="134"/>
      <c r="G217" s="134"/>
      <c r="H217" s="134"/>
      <c r="I217" s="134"/>
    </row>
    <row r="218" spans="2:9" x14ac:dyDescent="0.2">
      <c r="B218" s="134"/>
      <c r="C218" s="134"/>
      <c r="D218" s="134"/>
      <c r="E218" s="134"/>
      <c r="F218" s="134"/>
      <c r="G218" s="134"/>
      <c r="H218" s="134"/>
      <c r="I218" s="134"/>
    </row>
    <row r="219" spans="2:9" x14ac:dyDescent="0.2">
      <c r="B219" s="134"/>
      <c r="C219" s="134"/>
      <c r="D219" s="134"/>
      <c r="E219" s="134"/>
      <c r="F219" s="134"/>
      <c r="G219" s="134"/>
      <c r="H219" s="134"/>
      <c r="I219" s="134"/>
    </row>
    <row r="220" spans="2:9" x14ac:dyDescent="0.2">
      <c r="B220" s="134"/>
      <c r="C220" s="134"/>
      <c r="D220" s="134"/>
      <c r="E220" s="134"/>
      <c r="F220" s="134"/>
      <c r="G220" s="134"/>
      <c r="H220" s="134"/>
      <c r="I220" s="134"/>
    </row>
    <row r="221" spans="2:9" x14ac:dyDescent="0.2">
      <c r="B221" s="134"/>
      <c r="C221" s="134"/>
      <c r="D221" s="134"/>
      <c r="E221" s="134"/>
      <c r="F221" s="134"/>
      <c r="G221" s="134"/>
      <c r="H221" s="134"/>
      <c r="I221" s="134"/>
    </row>
    <row r="222" spans="2:9" x14ac:dyDescent="0.2">
      <c r="B222" s="134"/>
      <c r="C222" s="134"/>
      <c r="D222" s="134"/>
      <c r="E222" s="134"/>
      <c r="F222" s="134"/>
      <c r="G222" s="134"/>
      <c r="H222" s="134"/>
      <c r="I222" s="134"/>
    </row>
    <row r="223" spans="2:9" x14ac:dyDescent="0.2">
      <c r="B223" s="134"/>
      <c r="C223" s="134"/>
      <c r="D223" s="134"/>
      <c r="E223" s="134"/>
      <c r="F223" s="134"/>
      <c r="G223" s="134"/>
      <c r="H223" s="134"/>
      <c r="I223" s="134"/>
    </row>
    <row r="224" spans="2:9" x14ac:dyDescent="0.2">
      <c r="B224" s="134"/>
      <c r="C224" s="134"/>
      <c r="D224" s="134"/>
      <c r="E224" s="134"/>
      <c r="F224" s="134"/>
      <c r="G224" s="134"/>
      <c r="H224" s="134"/>
      <c r="I224" s="134"/>
    </row>
    <row r="225" spans="2:9" x14ac:dyDescent="0.2">
      <c r="B225" s="134"/>
      <c r="C225" s="134"/>
      <c r="D225" s="134"/>
      <c r="E225" s="134"/>
      <c r="F225" s="134"/>
      <c r="G225" s="134"/>
      <c r="H225" s="134"/>
      <c r="I225" s="134"/>
    </row>
    <row r="226" spans="2:9" x14ac:dyDescent="0.2">
      <c r="B226" s="134"/>
      <c r="C226" s="134"/>
      <c r="D226" s="134"/>
      <c r="E226" s="134"/>
      <c r="F226" s="134"/>
      <c r="G226" s="134"/>
      <c r="H226" s="134"/>
      <c r="I226" s="134"/>
    </row>
    <row r="227" spans="2:9" x14ac:dyDescent="0.2">
      <c r="B227" s="134"/>
      <c r="C227" s="134"/>
      <c r="D227" s="134"/>
      <c r="E227" s="134"/>
      <c r="F227" s="134"/>
      <c r="G227" s="134"/>
      <c r="H227" s="134"/>
      <c r="I227" s="134"/>
    </row>
    <row r="228" spans="2:9" x14ac:dyDescent="0.2">
      <c r="B228" s="134"/>
      <c r="C228" s="134"/>
      <c r="D228" s="134"/>
      <c r="E228" s="134"/>
      <c r="F228" s="134"/>
      <c r="G228" s="134"/>
      <c r="H228" s="134"/>
      <c r="I228" s="134"/>
    </row>
    <row r="229" spans="2:9" x14ac:dyDescent="0.2">
      <c r="B229" s="134"/>
      <c r="C229" s="134"/>
      <c r="D229" s="134"/>
      <c r="E229" s="134"/>
      <c r="F229" s="134"/>
      <c r="G229" s="134"/>
      <c r="H229" s="134"/>
      <c r="I229" s="134"/>
    </row>
    <row r="230" spans="2:9" x14ac:dyDescent="0.2">
      <c r="B230" s="134"/>
      <c r="C230" s="134"/>
      <c r="D230" s="134"/>
      <c r="E230" s="134"/>
      <c r="F230" s="134"/>
      <c r="G230" s="134"/>
      <c r="H230" s="134"/>
      <c r="I230" s="134"/>
    </row>
    <row r="231" spans="2:9" x14ac:dyDescent="0.2">
      <c r="B231" s="134"/>
      <c r="C231" s="134"/>
      <c r="D231" s="134"/>
      <c r="E231" s="134"/>
      <c r="F231" s="134"/>
      <c r="G231" s="134"/>
      <c r="H231" s="134"/>
      <c r="I231" s="134"/>
    </row>
    <row r="232" spans="2:9" x14ac:dyDescent="0.2">
      <c r="B232" s="134"/>
      <c r="C232" s="134"/>
      <c r="D232" s="134"/>
      <c r="E232" s="134"/>
      <c r="F232" s="134"/>
      <c r="G232" s="134"/>
      <c r="H232" s="134"/>
      <c r="I232" s="134"/>
    </row>
    <row r="233" spans="2:9" x14ac:dyDescent="0.2">
      <c r="B233" s="134"/>
      <c r="C233" s="134"/>
      <c r="D233" s="134"/>
      <c r="E233" s="134"/>
      <c r="F233" s="134"/>
      <c r="G233" s="134"/>
      <c r="H233" s="134"/>
      <c r="I233" s="134"/>
    </row>
    <row r="234" spans="2:9" x14ac:dyDescent="0.2">
      <c r="B234" s="134"/>
      <c r="C234" s="134"/>
      <c r="D234" s="134"/>
      <c r="E234" s="134"/>
      <c r="F234" s="134"/>
      <c r="G234" s="134"/>
      <c r="H234" s="134"/>
      <c r="I234" s="134"/>
    </row>
    <row r="235" spans="2:9" x14ac:dyDescent="0.2">
      <c r="B235" s="134"/>
      <c r="C235" s="134"/>
      <c r="D235" s="134"/>
      <c r="E235" s="134"/>
      <c r="F235" s="134"/>
      <c r="G235" s="134"/>
      <c r="H235" s="134"/>
      <c r="I235" s="134"/>
    </row>
    <row r="236" spans="2:9" x14ac:dyDescent="0.2">
      <c r="B236" s="134"/>
      <c r="C236" s="134"/>
      <c r="D236" s="134"/>
      <c r="E236" s="134"/>
      <c r="F236" s="134"/>
      <c r="G236" s="134"/>
      <c r="H236" s="134"/>
      <c r="I236" s="134"/>
    </row>
    <row r="237" spans="2:9" x14ac:dyDescent="0.2">
      <c r="B237" s="134"/>
      <c r="C237" s="134"/>
      <c r="D237" s="134"/>
      <c r="E237" s="134"/>
      <c r="F237" s="134"/>
      <c r="G237" s="134"/>
      <c r="H237" s="134"/>
      <c r="I237" s="134"/>
    </row>
    <row r="238" spans="2:9" x14ac:dyDescent="0.2">
      <c r="B238" s="134"/>
      <c r="C238" s="134"/>
      <c r="D238" s="134"/>
      <c r="E238" s="134"/>
      <c r="F238" s="134"/>
      <c r="G238" s="134"/>
      <c r="H238" s="134"/>
      <c r="I238" s="134"/>
    </row>
    <row r="239" spans="2:9" x14ac:dyDescent="0.2">
      <c r="B239" s="134"/>
      <c r="C239" s="134"/>
      <c r="D239" s="134"/>
      <c r="E239" s="134"/>
      <c r="F239" s="134"/>
      <c r="G239" s="134"/>
      <c r="H239" s="134"/>
      <c r="I239" s="134"/>
    </row>
    <row r="240" spans="2:9" x14ac:dyDescent="0.2">
      <c r="B240" s="134"/>
      <c r="C240" s="134"/>
      <c r="D240" s="134"/>
      <c r="E240" s="134"/>
      <c r="F240" s="134"/>
      <c r="G240" s="134"/>
      <c r="H240" s="134"/>
      <c r="I240" s="134"/>
    </row>
    <row r="241" spans="2:9" x14ac:dyDescent="0.2">
      <c r="B241" s="134"/>
      <c r="C241" s="134"/>
      <c r="D241" s="134"/>
      <c r="E241" s="134"/>
      <c r="F241" s="134"/>
      <c r="G241" s="134"/>
      <c r="H241" s="134"/>
      <c r="I241" s="134"/>
    </row>
    <row r="242" spans="2:9" x14ac:dyDescent="0.2">
      <c r="B242" s="134"/>
      <c r="C242" s="134"/>
      <c r="D242" s="134"/>
      <c r="E242" s="134"/>
      <c r="F242" s="134"/>
      <c r="G242" s="134"/>
      <c r="H242" s="134"/>
      <c r="I242" s="134"/>
    </row>
    <row r="243" spans="2:9" x14ac:dyDescent="0.2">
      <c r="B243" s="134"/>
      <c r="C243" s="134"/>
      <c r="D243" s="134"/>
      <c r="E243" s="134"/>
      <c r="F243" s="134"/>
      <c r="G243" s="134"/>
      <c r="H243" s="134"/>
      <c r="I243" s="134"/>
    </row>
    <row r="244" spans="2:9" x14ac:dyDescent="0.2">
      <c r="B244" s="134"/>
      <c r="C244" s="134"/>
      <c r="D244" s="134"/>
      <c r="E244" s="134"/>
      <c r="F244" s="134"/>
      <c r="G244" s="134"/>
      <c r="H244" s="134"/>
      <c r="I244" s="134"/>
    </row>
    <row r="245" spans="2:9" x14ac:dyDescent="0.2">
      <c r="B245" s="134"/>
      <c r="C245" s="134"/>
      <c r="D245" s="134"/>
      <c r="E245" s="134"/>
      <c r="F245" s="134"/>
      <c r="G245" s="134"/>
      <c r="H245" s="134"/>
      <c r="I245" s="134"/>
    </row>
    <row r="246" spans="2:9" x14ac:dyDescent="0.2">
      <c r="B246" s="134"/>
      <c r="C246" s="134"/>
      <c r="D246" s="134"/>
      <c r="E246" s="134"/>
      <c r="F246" s="134"/>
      <c r="G246" s="134"/>
      <c r="H246" s="134"/>
      <c r="I246" s="134"/>
    </row>
    <row r="247" spans="2:9" x14ac:dyDescent="0.2">
      <c r="B247" s="134"/>
      <c r="C247" s="134"/>
      <c r="D247" s="134"/>
      <c r="E247" s="134"/>
      <c r="F247" s="134"/>
      <c r="G247" s="134"/>
      <c r="H247" s="134"/>
      <c r="I247" s="134"/>
    </row>
  </sheetData>
  <mergeCells count="1">
    <mergeCell ref="A2:H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I20"/>
  <sheetViews>
    <sheetView workbookViewId="0">
      <selection activeCell="N8" sqref="N8"/>
    </sheetView>
  </sheetViews>
  <sheetFormatPr defaultRowHeight="12.75" x14ac:dyDescent="0.2"/>
  <cols>
    <col min="1" max="1" width="52.7109375" style="145" bestFit="1" customWidth="1"/>
    <col min="2" max="8" width="10.140625" style="145" bestFit="1" customWidth="1"/>
    <col min="9" max="16384" width="9.140625" style="145"/>
  </cols>
  <sheetData>
    <row r="2" spans="1:9" ht="18.75" x14ac:dyDescent="0.2">
      <c r="A2" s="5" t="s">
        <v>109</v>
      </c>
      <c r="B2" s="5"/>
      <c r="C2" s="5"/>
      <c r="D2" s="5"/>
      <c r="E2" s="5"/>
      <c r="F2" s="5"/>
      <c r="G2" s="5"/>
      <c r="H2" s="5"/>
    </row>
    <row r="4" spans="1:9" x14ac:dyDescent="0.2">
      <c r="H4" s="190" t="s">
        <v>99</v>
      </c>
    </row>
    <row r="5" spans="1:9" x14ac:dyDescent="0.2">
      <c r="A5" s="177"/>
      <c r="B5" s="252">
        <f>MT_ALL!B5</f>
        <v>43465</v>
      </c>
      <c r="C5" s="252">
        <f>MT_ALL!C5</f>
        <v>43496</v>
      </c>
      <c r="D5" s="252">
        <f>MT_ALL!D5</f>
        <v>43524</v>
      </c>
      <c r="E5" s="252">
        <f>MT_ALL!E5</f>
        <v>43555</v>
      </c>
      <c r="F5" s="252">
        <f>MT_ALL!F5</f>
        <v>43585</v>
      </c>
      <c r="G5" s="252">
        <f>MT_ALL!G5</f>
        <v>43616</v>
      </c>
      <c r="H5" s="252">
        <f>MT_ALL!H5</f>
        <v>43646</v>
      </c>
      <c r="I5" s="172"/>
    </row>
    <row r="6" spans="1:9" x14ac:dyDescent="0.2">
      <c r="A6" s="198" t="str">
        <f>MT_ALL!A6</f>
        <v>Загальна сума державного та гарантованого державою боргу</v>
      </c>
      <c r="B6" s="209">
        <f t="shared" ref="B6:H6" si="0">SUM(B7:B8)</f>
        <v>2168.44766417245</v>
      </c>
      <c r="C6" s="209">
        <f t="shared" si="0"/>
        <v>2172.0098649787396</v>
      </c>
      <c r="D6" s="209">
        <f t="shared" si="0"/>
        <v>2112.0077875062998</v>
      </c>
      <c r="E6" s="209">
        <f t="shared" si="0"/>
        <v>2147.0214831348299</v>
      </c>
      <c r="F6" s="209">
        <f t="shared" si="0"/>
        <v>2124.8493245770601</v>
      </c>
      <c r="G6" s="209">
        <f t="shared" si="0"/>
        <v>2106.56120750643</v>
      </c>
      <c r="H6" s="209">
        <f t="shared" si="0"/>
        <v>2102.4096051445699</v>
      </c>
    </row>
    <row r="7" spans="1:9" x14ac:dyDescent="0.2">
      <c r="A7" s="156" t="str">
        <f>MT_ALL!A7</f>
        <v>Внутрішній борг</v>
      </c>
      <c r="B7" s="53">
        <f>MT_ALL!B7/DMLMLR</f>
        <v>771.43664018523998</v>
      </c>
      <c r="C7" s="53">
        <f>MT_ALL!C7/DMLMLR</f>
        <v>774.84945227646995</v>
      </c>
      <c r="D7" s="53">
        <f>MT_ALL!D7/DMLMLR</f>
        <v>760.34070231809005</v>
      </c>
      <c r="E7" s="53">
        <f>MT_ALL!E7/DMLMLR</f>
        <v>774.53019860549</v>
      </c>
      <c r="F7" s="53">
        <f>MT_ALL!F7/DMLMLR</f>
        <v>787.48550230411001</v>
      </c>
      <c r="G7" s="53">
        <f>MT_ALL!G7/DMLMLR</f>
        <v>797.63749226957998</v>
      </c>
      <c r="H7" s="53">
        <f>MT_ALL!H7/DMLMLR</f>
        <v>793.07591249693996</v>
      </c>
    </row>
    <row r="8" spans="1:9" x14ac:dyDescent="0.2">
      <c r="A8" s="156" t="str">
        <f>MT_ALL!A8</f>
        <v>Зовнішній борг</v>
      </c>
      <c r="B8" s="53">
        <f>MT_ALL!B8/DMLMLR</f>
        <v>1397.0110239872099</v>
      </c>
      <c r="C8" s="53">
        <f>MT_ALL!C8/DMLMLR</f>
        <v>1397.1604127022699</v>
      </c>
      <c r="D8" s="53">
        <f>MT_ALL!D8/DMLMLR</f>
        <v>1351.66708518821</v>
      </c>
      <c r="E8" s="53">
        <f>MT_ALL!E8/DMLMLR</f>
        <v>1372.49128452934</v>
      </c>
      <c r="F8" s="53">
        <f>MT_ALL!F8/DMLMLR</f>
        <v>1337.3638222729501</v>
      </c>
      <c r="G8" s="53">
        <f>MT_ALL!G8/DMLMLR</f>
        <v>1308.9237152368501</v>
      </c>
      <c r="H8" s="53">
        <f>MT_ALL!H8/DMLMLR</f>
        <v>1309.33369264763</v>
      </c>
    </row>
    <row r="10" spans="1:9" x14ac:dyDescent="0.2">
      <c r="H10" s="190" t="s">
        <v>97</v>
      </c>
    </row>
    <row r="11" spans="1:9" x14ac:dyDescent="0.2">
      <c r="A11" s="177"/>
      <c r="B11" s="252">
        <f>MT_ALL!B11</f>
        <v>43465</v>
      </c>
      <c r="C11" s="252">
        <f>MT_ALL!C11</f>
        <v>43496</v>
      </c>
      <c r="D11" s="252">
        <f>MT_ALL!D11</f>
        <v>43524</v>
      </c>
      <c r="E11" s="252">
        <f>MT_ALL!E11</f>
        <v>43555</v>
      </c>
      <c r="F11" s="252">
        <f>MT_ALL!F11</f>
        <v>43585</v>
      </c>
      <c r="G11" s="252">
        <f>MT_ALL!G11</f>
        <v>43616</v>
      </c>
      <c r="H11" s="252">
        <f>MT_ALL!H11</f>
        <v>43646</v>
      </c>
    </row>
    <row r="12" spans="1:9" x14ac:dyDescent="0.2">
      <c r="A12" s="198" t="str">
        <f>MT_ALL!A12</f>
        <v>Загальна сума державного та гарантованого державою боргу</v>
      </c>
      <c r="B12" s="209">
        <f t="shared" ref="B12:H12" si="1">SUM(B13:B14)</f>
        <v>78.316490487460001</v>
      </c>
      <c r="C12" s="209">
        <f t="shared" si="1"/>
        <v>78.255045255829998</v>
      </c>
      <c r="D12" s="209">
        <f t="shared" si="1"/>
        <v>78.243479901269993</v>
      </c>
      <c r="E12" s="209">
        <f t="shared" si="1"/>
        <v>78.793350198819994</v>
      </c>
      <c r="F12" s="209">
        <f t="shared" si="1"/>
        <v>79.823552441969994</v>
      </c>
      <c r="G12" s="209">
        <f t="shared" si="1"/>
        <v>78.39075206903</v>
      </c>
      <c r="H12" s="209">
        <f t="shared" si="1"/>
        <v>80.347737992480006</v>
      </c>
    </row>
    <row r="13" spans="1:9" x14ac:dyDescent="0.2">
      <c r="A13" s="156" t="str">
        <f>MT_ALL!A13</f>
        <v>Внутрішній борг</v>
      </c>
      <c r="B13" s="53">
        <f>MT_ALL!B13/DMLMLR</f>
        <v>27.861502627389999</v>
      </c>
      <c r="C13" s="53">
        <f>MT_ALL!C13/DMLMLR</f>
        <v>27.916944546100002</v>
      </c>
      <c r="D13" s="53">
        <f>MT_ALL!D13/DMLMLR</f>
        <v>28.168315861429999</v>
      </c>
      <c r="E13" s="53">
        <f>MT_ALL!E13/DMLMLR</f>
        <v>28.424414779989998</v>
      </c>
      <c r="F13" s="53">
        <f>MT_ALL!F13/DMLMLR</f>
        <v>29.583222472980001</v>
      </c>
      <c r="G13" s="53">
        <f>MT_ALL!G13/DMLMLR</f>
        <v>29.682215106960001</v>
      </c>
      <c r="H13" s="53">
        <f>MT_ALL!H13/DMLMLR</f>
        <v>30.30896332935</v>
      </c>
    </row>
    <row r="14" spans="1:9" x14ac:dyDescent="0.2">
      <c r="A14" s="156" t="str">
        <f>MT_ALL!A14</f>
        <v>Зовнішній борг</v>
      </c>
      <c r="B14" s="53">
        <f>MT_ALL!B14/DMLMLR</f>
        <v>50.454987860069998</v>
      </c>
      <c r="C14" s="53">
        <f>MT_ALL!C14/DMLMLR</f>
        <v>50.33810070973</v>
      </c>
      <c r="D14" s="53">
        <f>MT_ALL!D14/DMLMLR</f>
        <v>50.075164039839997</v>
      </c>
      <c r="E14" s="53">
        <f>MT_ALL!E14/DMLMLR</f>
        <v>50.368935418829999</v>
      </c>
      <c r="F14" s="53">
        <f>MT_ALL!F14/DMLMLR</f>
        <v>50.240329968989997</v>
      </c>
      <c r="G14" s="53">
        <f>MT_ALL!G14/DMLMLR</f>
        <v>48.708536962069999</v>
      </c>
      <c r="H14" s="53">
        <f>MT_ALL!H14/DMLMLR</f>
        <v>50.038774663129999</v>
      </c>
    </row>
    <row r="16" spans="1:9" x14ac:dyDescent="0.2">
      <c r="H16" s="190" t="s">
        <v>41</v>
      </c>
    </row>
    <row r="17" spans="1:8" x14ac:dyDescent="0.2">
      <c r="A17" s="177"/>
      <c r="B17" s="252">
        <f>MT_ALL!B17</f>
        <v>43465</v>
      </c>
      <c r="C17" s="252">
        <f>MT_ALL!C17</f>
        <v>43496</v>
      </c>
      <c r="D17" s="252">
        <f>MT_ALL!D17</f>
        <v>43524</v>
      </c>
      <c r="E17" s="252">
        <f>MT_ALL!E17</f>
        <v>43555</v>
      </c>
      <c r="F17" s="252">
        <f>MT_ALL!F17</f>
        <v>43585</v>
      </c>
      <c r="G17" s="252">
        <f>MT_ALL!G17</f>
        <v>43616</v>
      </c>
      <c r="H17" s="252">
        <f>MT_ALL!H17</f>
        <v>43646</v>
      </c>
    </row>
    <row r="18" spans="1:8" x14ac:dyDescent="0.2">
      <c r="A18" s="198" t="str">
        <f>MT_ALL!A18</f>
        <v>Загальна сума державного та гарантованого державою боргу</v>
      </c>
      <c r="B18" s="209">
        <f t="shared" ref="B18:H18" si="2">SUM(B19:B20)</f>
        <v>1</v>
      </c>
      <c r="C18" s="209">
        <f t="shared" si="2"/>
        <v>1</v>
      </c>
      <c r="D18" s="209">
        <f t="shared" si="2"/>
        <v>1</v>
      </c>
      <c r="E18" s="209">
        <f t="shared" si="2"/>
        <v>1</v>
      </c>
      <c r="F18" s="209">
        <f t="shared" si="2"/>
        <v>1</v>
      </c>
      <c r="G18" s="209">
        <f t="shared" si="2"/>
        <v>1</v>
      </c>
      <c r="H18" s="209">
        <f t="shared" si="2"/>
        <v>1</v>
      </c>
    </row>
    <row r="19" spans="1:8" x14ac:dyDescent="0.2">
      <c r="A19" s="156" t="str">
        <f>MT_ALL!A19</f>
        <v>Внутрішній борг</v>
      </c>
      <c r="B19" s="57">
        <f>MT_ALL!B19</f>
        <v>0.35575499999999999</v>
      </c>
      <c r="C19" s="57">
        <f>MT_ALL!C19</f>
        <v>0.35674299999999998</v>
      </c>
      <c r="D19" s="57">
        <f>MT_ALL!D19</f>
        <v>0.36000799999999999</v>
      </c>
      <c r="E19" s="57">
        <f>MT_ALL!E19</f>
        <v>0.36074600000000001</v>
      </c>
      <c r="F19" s="57">
        <f>MT_ALL!F19</f>
        <v>0.37060799999999999</v>
      </c>
      <c r="G19" s="57">
        <f>MT_ALL!G19</f>
        <v>0.37864399999999998</v>
      </c>
      <c r="H19" s="57">
        <f>MT_ALL!H19</f>
        <v>0.377222</v>
      </c>
    </row>
    <row r="20" spans="1:8" x14ac:dyDescent="0.2">
      <c r="A20" s="156" t="str">
        <f>MT_ALL!A20</f>
        <v>Зовнішній борг</v>
      </c>
      <c r="B20" s="57">
        <f>MT_ALL!B20</f>
        <v>0.64424499999999996</v>
      </c>
      <c r="C20" s="57">
        <f>MT_ALL!C20</f>
        <v>0.64325699999999997</v>
      </c>
      <c r="D20" s="57">
        <f>MT_ALL!D20</f>
        <v>0.63999200000000001</v>
      </c>
      <c r="E20" s="57">
        <f>MT_ALL!E20</f>
        <v>0.63925399999999999</v>
      </c>
      <c r="F20" s="57">
        <f>MT_ALL!F20</f>
        <v>0.62939199999999995</v>
      </c>
      <c r="G20" s="57">
        <f>MT_ALL!G20</f>
        <v>0.62135600000000002</v>
      </c>
      <c r="H20" s="57">
        <f>MT_ALL!H20</f>
        <v>0.62277800000000005</v>
      </c>
    </row>
  </sheetData>
  <mergeCells count="1">
    <mergeCell ref="A2:H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O247"/>
  <sheetViews>
    <sheetView workbookViewId="0">
      <selection activeCell="A4" sqref="A4"/>
    </sheetView>
  </sheetViews>
  <sheetFormatPr defaultRowHeight="12.75" x14ac:dyDescent="0.2"/>
  <cols>
    <col min="1" max="1" width="63.28515625" style="145" bestFit="1" customWidth="1"/>
    <col min="2" max="2" width="14.7109375" style="145" customWidth="1"/>
    <col min="3" max="7" width="14.42578125" style="145" bestFit="1" customWidth="1"/>
    <col min="8" max="8" width="13" style="145" customWidth="1"/>
    <col min="9" max="16384" width="9.140625" style="145"/>
  </cols>
  <sheetData>
    <row r="2" spans="1:15" ht="18.75" x14ac:dyDescent="0.2">
      <c r="A2" s="5" t="s">
        <v>109</v>
      </c>
      <c r="B2" s="5"/>
      <c r="C2" s="5"/>
      <c r="D2" s="5"/>
      <c r="E2" s="5"/>
      <c r="F2" s="5"/>
      <c r="G2" s="5"/>
      <c r="H2" s="5"/>
      <c r="I2" s="134"/>
      <c r="J2" s="134"/>
      <c r="K2" s="134"/>
      <c r="L2" s="134"/>
      <c r="M2" s="134"/>
      <c r="N2" s="134"/>
      <c r="O2" s="134"/>
    </row>
    <row r="3" spans="1:15" x14ac:dyDescent="0.2">
      <c r="A3" s="26"/>
    </row>
    <row r="4" spans="1:15" s="178" customFormat="1" x14ac:dyDescent="0.2">
      <c r="A4" s="216" t="str">
        <f>$A$2 &amp; " (" &amp;H4 &amp; ")"</f>
        <v>Державний та гарантований державою борг України за поточний рік (млрд. грн)</v>
      </c>
      <c r="H4" s="178" t="str">
        <f>VALUAH</f>
        <v>млрд. грн</v>
      </c>
    </row>
    <row r="5" spans="1:15" s="168" customFormat="1" x14ac:dyDescent="0.2">
      <c r="A5" s="69"/>
      <c r="B5" s="72">
        <v>43465</v>
      </c>
      <c r="C5" s="72">
        <v>43496</v>
      </c>
      <c r="D5" s="72">
        <v>43524</v>
      </c>
      <c r="E5" s="72">
        <v>43555</v>
      </c>
      <c r="F5" s="72">
        <v>43585</v>
      </c>
      <c r="G5" s="72">
        <v>43616</v>
      </c>
      <c r="H5" s="117">
        <v>43646</v>
      </c>
    </row>
    <row r="6" spans="1:15" s="52" customFormat="1" x14ac:dyDescent="0.2">
      <c r="A6" s="186" t="s">
        <v>153</v>
      </c>
      <c r="B6" s="242">
        <f t="shared" ref="B6:H6" si="0">SUM(B7:B8)</f>
        <v>2168.44766417245</v>
      </c>
      <c r="C6" s="242">
        <f t="shared" si="0"/>
        <v>2172.0098649787401</v>
      </c>
      <c r="D6" s="242">
        <f t="shared" si="0"/>
        <v>2112.0077875062998</v>
      </c>
      <c r="E6" s="242">
        <f t="shared" si="0"/>
        <v>2147.0214831348303</v>
      </c>
      <c r="F6" s="242">
        <f t="shared" si="0"/>
        <v>2124.8493245770601</v>
      </c>
      <c r="G6" s="242">
        <f t="shared" si="0"/>
        <v>2106.56120750643</v>
      </c>
      <c r="H6" s="242">
        <f t="shared" si="0"/>
        <v>2102.4096051445699</v>
      </c>
    </row>
    <row r="7" spans="1:15" s="166" customFormat="1" x14ac:dyDescent="0.2">
      <c r="A7" s="98" t="s">
        <v>70</v>
      </c>
      <c r="B7" s="159">
        <v>1860.29109558508</v>
      </c>
      <c r="C7" s="159">
        <v>1866.6473414724701</v>
      </c>
      <c r="D7" s="159">
        <v>1819.8968232121899</v>
      </c>
      <c r="E7" s="159">
        <v>1859.1638392882801</v>
      </c>
      <c r="F7" s="159">
        <v>1845.59012363238</v>
      </c>
      <c r="G7" s="159">
        <v>1831.5359267926499</v>
      </c>
      <c r="H7" s="28">
        <v>1832.29711937814</v>
      </c>
    </row>
    <row r="8" spans="1:15" s="166" customFormat="1" x14ac:dyDescent="0.2">
      <c r="A8" s="98" t="s">
        <v>14</v>
      </c>
      <c r="B8" s="159">
        <v>308.15656858736997</v>
      </c>
      <c r="C8" s="159">
        <v>305.36252350627001</v>
      </c>
      <c r="D8" s="159">
        <v>292.11096429410998</v>
      </c>
      <c r="E8" s="159">
        <v>287.85764384654999</v>
      </c>
      <c r="F8" s="159">
        <v>279.25920094468</v>
      </c>
      <c r="G8" s="159">
        <v>275.02528071377998</v>
      </c>
      <c r="H8" s="28">
        <v>270.11248576642998</v>
      </c>
    </row>
    <row r="9" spans="1:15" x14ac:dyDescent="0.2"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1:15" x14ac:dyDescent="0.2">
      <c r="A10" s="216" t="str">
        <f>$A$2 &amp; " (" &amp;H10 &amp; ")"</f>
        <v>Державний та гарантований державою борг України за поточний рік (млрд. дол. США)</v>
      </c>
      <c r="B10" s="134"/>
      <c r="C10" s="134"/>
      <c r="D10" s="134"/>
      <c r="E10" s="134"/>
      <c r="F10" s="134"/>
      <c r="G10" s="134"/>
      <c r="H10" s="178" t="str">
        <f>VALUSD</f>
        <v>млрд. дол. США</v>
      </c>
      <c r="I10" s="134"/>
      <c r="J10" s="134"/>
      <c r="K10" s="134"/>
      <c r="L10" s="134"/>
      <c r="M10" s="134"/>
    </row>
    <row r="11" spans="1:15" s="25" customFormat="1" x14ac:dyDescent="0.2">
      <c r="A11" s="41"/>
      <c r="B11" s="72">
        <v>43465</v>
      </c>
      <c r="C11" s="72">
        <v>43496</v>
      </c>
      <c r="D11" s="72">
        <v>43524</v>
      </c>
      <c r="E11" s="72">
        <v>43555</v>
      </c>
      <c r="F11" s="72">
        <v>43585</v>
      </c>
      <c r="G11" s="72">
        <v>43616</v>
      </c>
      <c r="H11" s="117">
        <v>43646</v>
      </c>
      <c r="I11" s="168"/>
      <c r="J11" s="168"/>
      <c r="K11" s="168"/>
      <c r="L11" s="168"/>
      <c r="M11" s="168"/>
      <c r="N11" s="168"/>
      <c r="O11" s="168"/>
    </row>
    <row r="12" spans="1:15" s="170" customFormat="1" x14ac:dyDescent="0.2">
      <c r="A12" s="186" t="s">
        <v>153</v>
      </c>
      <c r="B12" s="242">
        <f t="shared" ref="B12:H12" si="1">SUM(B13:B14)</f>
        <v>78.316490487460001</v>
      </c>
      <c r="C12" s="242">
        <f t="shared" si="1"/>
        <v>78.255045255829998</v>
      </c>
      <c r="D12" s="242">
        <f t="shared" si="1"/>
        <v>78.243479901269993</v>
      </c>
      <c r="E12" s="242">
        <f t="shared" si="1"/>
        <v>78.793350198820008</v>
      </c>
      <c r="F12" s="242">
        <f t="shared" si="1"/>
        <v>79.823552441970008</v>
      </c>
      <c r="G12" s="242">
        <f t="shared" si="1"/>
        <v>78.39075206903</v>
      </c>
      <c r="H12" s="242">
        <f t="shared" si="1"/>
        <v>80.347737992479992</v>
      </c>
      <c r="I12" s="157"/>
      <c r="J12" s="157"/>
      <c r="K12" s="157"/>
      <c r="L12" s="157"/>
      <c r="M12" s="157"/>
    </row>
    <row r="13" spans="1:15" s="22" customFormat="1" x14ac:dyDescent="0.2">
      <c r="A13" s="241" t="s">
        <v>70</v>
      </c>
      <c r="B13" s="159">
        <v>67.186989245060005</v>
      </c>
      <c r="C13" s="159">
        <v>67.253180816010001</v>
      </c>
      <c r="D13" s="159">
        <v>67.421655048719998</v>
      </c>
      <c r="E13" s="70">
        <v>68.229288163500001</v>
      </c>
      <c r="F13" s="70">
        <v>69.332709061360006</v>
      </c>
      <c r="G13" s="70">
        <v>68.156329011959997</v>
      </c>
      <c r="H13" s="106">
        <v>70.024855533359997</v>
      </c>
      <c r="I13" s="15"/>
      <c r="J13" s="15"/>
      <c r="K13" s="15"/>
      <c r="L13" s="15"/>
      <c r="M13" s="15"/>
    </row>
    <row r="14" spans="1:15" s="22" customFormat="1" x14ac:dyDescent="0.2">
      <c r="A14" s="241" t="s">
        <v>14</v>
      </c>
      <c r="B14" s="159">
        <v>11.1295012424</v>
      </c>
      <c r="C14" s="159">
        <v>11.00186443982</v>
      </c>
      <c r="D14" s="159">
        <v>10.82182485255</v>
      </c>
      <c r="E14" s="70">
        <v>10.564062035319999</v>
      </c>
      <c r="F14" s="70">
        <v>10.49084338061</v>
      </c>
      <c r="G14" s="70">
        <v>10.23442305707</v>
      </c>
      <c r="H14" s="106">
        <v>10.322882459120001</v>
      </c>
      <c r="I14" s="15"/>
      <c r="J14" s="15"/>
      <c r="K14" s="15"/>
      <c r="L14" s="15"/>
      <c r="M14" s="15"/>
    </row>
    <row r="15" spans="1:15" x14ac:dyDescent="0.2"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</row>
    <row r="16" spans="1:15" s="178" customFormat="1" x14ac:dyDescent="0.2">
      <c r="A16" s="246"/>
      <c r="B16" s="236"/>
      <c r="C16" s="236"/>
      <c r="D16" s="236"/>
      <c r="E16" s="236"/>
      <c r="F16" s="236"/>
      <c r="G16" s="236"/>
      <c r="H16" s="190" t="s">
        <v>41</v>
      </c>
    </row>
    <row r="17" spans="1:15" s="25" customFormat="1" x14ac:dyDescent="0.2">
      <c r="A17" s="118"/>
      <c r="B17" s="72">
        <v>43465</v>
      </c>
      <c r="C17" s="72">
        <v>43496</v>
      </c>
      <c r="D17" s="72">
        <v>43524</v>
      </c>
      <c r="E17" s="72">
        <v>43555</v>
      </c>
      <c r="F17" s="72">
        <v>43585</v>
      </c>
      <c r="G17" s="72">
        <v>43616</v>
      </c>
      <c r="H17" s="72">
        <v>43646</v>
      </c>
      <c r="I17" s="168"/>
      <c r="J17" s="168"/>
      <c r="K17" s="168"/>
      <c r="L17" s="168"/>
      <c r="M17" s="168"/>
      <c r="N17" s="168"/>
      <c r="O17" s="168"/>
    </row>
    <row r="18" spans="1:15" s="170" customFormat="1" x14ac:dyDescent="0.2">
      <c r="A18" s="186" t="s">
        <v>153</v>
      </c>
      <c r="B18" s="242">
        <f t="shared" ref="B18:H18" si="2">SUM(B19:B20)</f>
        <v>1</v>
      </c>
      <c r="C18" s="242">
        <f t="shared" si="2"/>
        <v>1</v>
      </c>
      <c r="D18" s="242">
        <f t="shared" si="2"/>
        <v>1</v>
      </c>
      <c r="E18" s="242">
        <f t="shared" si="2"/>
        <v>1</v>
      </c>
      <c r="F18" s="242">
        <f t="shared" si="2"/>
        <v>1</v>
      </c>
      <c r="G18" s="242">
        <f t="shared" si="2"/>
        <v>1</v>
      </c>
      <c r="H18" s="242">
        <f t="shared" si="2"/>
        <v>1</v>
      </c>
      <c r="I18" s="157"/>
      <c r="J18" s="157"/>
      <c r="K18" s="157"/>
      <c r="L18" s="157"/>
      <c r="M18" s="157"/>
    </row>
    <row r="19" spans="1:15" s="22" customFormat="1" x14ac:dyDescent="0.2">
      <c r="A19" s="241" t="s">
        <v>70</v>
      </c>
      <c r="B19" s="62">
        <v>0.85789099999999996</v>
      </c>
      <c r="C19" s="62">
        <v>0.85941000000000001</v>
      </c>
      <c r="D19" s="62">
        <v>0.86168999999999996</v>
      </c>
      <c r="E19" s="62">
        <v>0.865927</v>
      </c>
      <c r="F19" s="62">
        <v>0.86857499999999999</v>
      </c>
      <c r="G19" s="62">
        <v>0.86944299999999997</v>
      </c>
      <c r="H19" s="111">
        <v>0.87152200000000002</v>
      </c>
      <c r="I19" s="15"/>
      <c r="J19" s="15"/>
      <c r="K19" s="15"/>
      <c r="L19" s="15"/>
      <c r="M19" s="15"/>
    </row>
    <row r="20" spans="1:15" s="22" customFormat="1" x14ac:dyDescent="0.2">
      <c r="A20" s="241" t="s">
        <v>14</v>
      </c>
      <c r="B20" s="62">
        <v>0.14210900000000001</v>
      </c>
      <c r="C20" s="62">
        <v>0.14058999999999999</v>
      </c>
      <c r="D20" s="62">
        <v>0.13830999999999999</v>
      </c>
      <c r="E20" s="62">
        <v>0.134073</v>
      </c>
      <c r="F20" s="62">
        <v>0.13142499999999999</v>
      </c>
      <c r="G20" s="62">
        <v>0.13055700000000001</v>
      </c>
      <c r="H20" s="111">
        <v>0.12847800000000001</v>
      </c>
      <c r="I20" s="15"/>
      <c r="J20" s="15"/>
      <c r="K20" s="15"/>
      <c r="L20" s="15"/>
      <c r="M20" s="15"/>
    </row>
    <row r="21" spans="1:15" x14ac:dyDescent="0.2"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</row>
    <row r="22" spans="1:15" x14ac:dyDescent="0.2"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</row>
    <row r="23" spans="1:15" x14ac:dyDescent="0.2"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</row>
    <row r="24" spans="1:15" x14ac:dyDescent="0.2"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</row>
    <row r="25" spans="1:15" s="246" customFormat="1" x14ac:dyDescent="0.2">
      <c r="B25" s="236"/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6"/>
    </row>
    <row r="26" spans="1:15" x14ac:dyDescent="0.2"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</row>
    <row r="27" spans="1:15" x14ac:dyDescent="0.2"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</row>
    <row r="28" spans="1:15" x14ac:dyDescent="0.2"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</row>
    <row r="29" spans="1:15" x14ac:dyDescent="0.2"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</row>
    <row r="30" spans="1:15" x14ac:dyDescent="0.2"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</row>
    <row r="31" spans="1:15" x14ac:dyDescent="0.2"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</row>
    <row r="32" spans="1:15" x14ac:dyDescent="0.2"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</row>
    <row r="33" spans="2:13" x14ac:dyDescent="0.2"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</row>
    <row r="34" spans="2:13" x14ac:dyDescent="0.2"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</row>
    <row r="35" spans="2:13" x14ac:dyDescent="0.2"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</row>
    <row r="36" spans="2:13" x14ac:dyDescent="0.2"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</row>
    <row r="37" spans="2:13" x14ac:dyDescent="0.2"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</row>
    <row r="38" spans="2:13" x14ac:dyDescent="0.2"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</row>
    <row r="39" spans="2:13" x14ac:dyDescent="0.2"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</row>
    <row r="40" spans="2:13" x14ac:dyDescent="0.2"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</row>
    <row r="41" spans="2:13" x14ac:dyDescent="0.2"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</row>
    <row r="42" spans="2:13" x14ac:dyDescent="0.2"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</row>
    <row r="43" spans="2:13" x14ac:dyDescent="0.2"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</row>
    <row r="44" spans="2:13" x14ac:dyDescent="0.2"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</row>
    <row r="45" spans="2:13" x14ac:dyDescent="0.2"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</row>
    <row r="46" spans="2:13" x14ac:dyDescent="0.2"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</row>
    <row r="47" spans="2:13" x14ac:dyDescent="0.2"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</row>
    <row r="48" spans="2:13" x14ac:dyDescent="0.2"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</row>
    <row r="49" spans="2:13" x14ac:dyDescent="0.2"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</row>
    <row r="50" spans="2:13" x14ac:dyDescent="0.2"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</row>
    <row r="51" spans="2:13" x14ac:dyDescent="0.2"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</row>
    <row r="52" spans="2:13" x14ac:dyDescent="0.2"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</row>
    <row r="53" spans="2:13" x14ac:dyDescent="0.2"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</row>
    <row r="54" spans="2:13" x14ac:dyDescent="0.2"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</row>
    <row r="55" spans="2:13" x14ac:dyDescent="0.2"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</row>
    <row r="56" spans="2:13" x14ac:dyDescent="0.2"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</row>
    <row r="57" spans="2:13" x14ac:dyDescent="0.2"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</row>
    <row r="58" spans="2:13" x14ac:dyDescent="0.2"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</row>
    <row r="59" spans="2:13" x14ac:dyDescent="0.2"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</row>
    <row r="60" spans="2:13" x14ac:dyDescent="0.2"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</row>
    <row r="61" spans="2:13" x14ac:dyDescent="0.2"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</row>
    <row r="62" spans="2:13" x14ac:dyDescent="0.2"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</row>
    <row r="63" spans="2:13" x14ac:dyDescent="0.2"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</row>
    <row r="64" spans="2:13" x14ac:dyDescent="0.2"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</row>
    <row r="65" spans="2:13" x14ac:dyDescent="0.2"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</row>
    <row r="66" spans="2:13" x14ac:dyDescent="0.2"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</row>
    <row r="67" spans="2:13" x14ac:dyDescent="0.2"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</row>
    <row r="68" spans="2:13" x14ac:dyDescent="0.2"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</row>
    <row r="69" spans="2:13" x14ac:dyDescent="0.2"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</row>
    <row r="70" spans="2:13" x14ac:dyDescent="0.2"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</row>
    <row r="71" spans="2:13" x14ac:dyDescent="0.2"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</row>
    <row r="72" spans="2:13" x14ac:dyDescent="0.2"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</row>
    <row r="73" spans="2:13" x14ac:dyDescent="0.2"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</row>
    <row r="74" spans="2:13" x14ac:dyDescent="0.2"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</row>
    <row r="75" spans="2:13" x14ac:dyDescent="0.2"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</row>
    <row r="76" spans="2:13" x14ac:dyDescent="0.2"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</row>
    <row r="77" spans="2:13" x14ac:dyDescent="0.2"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</row>
    <row r="78" spans="2:13" x14ac:dyDescent="0.2"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</row>
    <row r="79" spans="2:13" x14ac:dyDescent="0.2"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</row>
    <row r="80" spans="2:13" x14ac:dyDescent="0.2"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</row>
    <row r="81" spans="2:13" x14ac:dyDescent="0.2"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</row>
    <row r="82" spans="2:13" x14ac:dyDescent="0.2"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</row>
    <row r="83" spans="2:13" x14ac:dyDescent="0.2"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</row>
    <row r="84" spans="2:13" x14ac:dyDescent="0.2"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</row>
    <row r="85" spans="2:13" x14ac:dyDescent="0.2"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</row>
    <row r="86" spans="2:13" x14ac:dyDescent="0.2"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</row>
    <row r="87" spans="2:13" x14ac:dyDescent="0.2"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</row>
    <row r="88" spans="2:13" x14ac:dyDescent="0.2"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</row>
    <row r="89" spans="2:13" x14ac:dyDescent="0.2"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</row>
    <row r="90" spans="2:13" x14ac:dyDescent="0.2"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</row>
    <row r="91" spans="2:13" x14ac:dyDescent="0.2"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</row>
    <row r="92" spans="2:13" x14ac:dyDescent="0.2"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</row>
    <row r="93" spans="2:13" x14ac:dyDescent="0.2"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</row>
    <row r="94" spans="2:13" x14ac:dyDescent="0.2"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</row>
    <row r="95" spans="2:13" x14ac:dyDescent="0.2"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</row>
    <row r="96" spans="2:13" x14ac:dyDescent="0.2"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</row>
    <row r="97" spans="2:13" x14ac:dyDescent="0.2"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</row>
    <row r="98" spans="2:13" x14ac:dyDescent="0.2"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</row>
    <row r="99" spans="2:13" x14ac:dyDescent="0.2"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</row>
    <row r="100" spans="2:13" x14ac:dyDescent="0.2"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</row>
    <row r="101" spans="2:13" x14ac:dyDescent="0.2"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</row>
    <row r="102" spans="2:13" x14ac:dyDescent="0.2"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</row>
    <row r="103" spans="2:13" x14ac:dyDescent="0.2"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</row>
    <row r="104" spans="2:13" x14ac:dyDescent="0.2"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</row>
    <row r="105" spans="2:13" x14ac:dyDescent="0.2"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</row>
    <row r="106" spans="2:13" x14ac:dyDescent="0.2"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</row>
    <row r="107" spans="2:13" x14ac:dyDescent="0.2"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</row>
    <row r="108" spans="2:13" x14ac:dyDescent="0.2"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</row>
    <row r="109" spans="2:13" x14ac:dyDescent="0.2"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</row>
    <row r="110" spans="2:13" x14ac:dyDescent="0.2"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</row>
    <row r="111" spans="2:13" x14ac:dyDescent="0.2"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</row>
    <row r="112" spans="2:13" x14ac:dyDescent="0.2"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</row>
    <row r="113" spans="2:13" x14ac:dyDescent="0.2"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</row>
    <row r="114" spans="2:13" x14ac:dyDescent="0.2"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</row>
    <row r="115" spans="2:13" x14ac:dyDescent="0.2"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</row>
    <row r="116" spans="2:13" x14ac:dyDescent="0.2"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</row>
    <row r="117" spans="2:13" x14ac:dyDescent="0.2"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</row>
    <row r="118" spans="2:13" x14ac:dyDescent="0.2"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</row>
    <row r="119" spans="2:13" x14ac:dyDescent="0.2"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</row>
    <row r="120" spans="2:13" x14ac:dyDescent="0.2"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</row>
    <row r="121" spans="2:13" x14ac:dyDescent="0.2"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</row>
    <row r="122" spans="2:13" x14ac:dyDescent="0.2"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</row>
    <row r="123" spans="2:13" x14ac:dyDescent="0.2"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</row>
    <row r="124" spans="2:13" x14ac:dyDescent="0.2"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</row>
    <row r="125" spans="2:13" x14ac:dyDescent="0.2"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</row>
    <row r="126" spans="2:13" x14ac:dyDescent="0.2"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</row>
    <row r="127" spans="2:13" x14ac:dyDescent="0.2"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</row>
    <row r="128" spans="2:13" x14ac:dyDescent="0.2"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</row>
    <row r="129" spans="2:13" x14ac:dyDescent="0.2"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</row>
    <row r="130" spans="2:13" x14ac:dyDescent="0.2"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</row>
    <row r="131" spans="2:13" x14ac:dyDescent="0.2"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</row>
    <row r="132" spans="2:13" x14ac:dyDescent="0.2"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</row>
    <row r="133" spans="2:13" x14ac:dyDescent="0.2"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</row>
    <row r="134" spans="2:13" x14ac:dyDescent="0.2"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</row>
    <row r="135" spans="2:13" x14ac:dyDescent="0.2"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</row>
    <row r="136" spans="2:13" x14ac:dyDescent="0.2"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</row>
    <row r="137" spans="2:13" x14ac:dyDescent="0.2"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</row>
    <row r="138" spans="2:13" x14ac:dyDescent="0.2"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</row>
    <row r="139" spans="2:13" x14ac:dyDescent="0.2"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</row>
    <row r="140" spans="2:13" x14ac:dyDescent="0.2"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</row>
    <row r="141" spans="2:13" x14ac:dyDescent="0.2"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</row>
    <row r="142" spans="2:13" x14ac:dyDescent="0.2">
      <c r="B142" s="134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</row>
    <row r="143" spans="2:13" x14ac:dyDescent="0.2"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</row>
    <row r="144" spans="2:13" x14ac:dyDescent="0.2"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</row>
    <row r="145" spans="2:13" x14ac:dyDescent="0.2"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</row>
    <row r="146" spans="2:13" x14ac:dyDescent="0.2"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</row>
    <row r="147" spans="2:13" x14ac:dyDescent="0.2"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</row>
    <row r="148" spans="2:13" x14ac:dyDescent="0.2"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</row>
    <row r="149" spans="2:13" x14ac:dyDescent="0.2"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</row>
    <row r="150" spans="2:13" x14ac:dyDescent="0.2">
      <c r="B150" s="134"/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</row>
    <row r="151" spans="2:13" x14ac:dyDescent="0.2">
      <c r="B151" s="134"/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</row>
    <row r="152" spans="2:13" x14ac:dyDescent="0.2">
      <c r="B152" s="134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</row>
    <row r="153" spans="2:13" x14ac:dyDescent="0.2">
      <c r="B153" s="134"/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</row>
    <row r="154" spans="2:13" x14ac:dyDescent="0.2">
      <c r="B154" s="134"/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</row>
    <row r="155" spans="2:13" x14ac:dyDescent="0.2"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</row>
    <row r="156" spans="2:13" x14ac:dyDescent="0.2">
      <c r="B156" s="134"/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</row>
    <row r="157" spans="2:13" x14ac:dyDescent="0.2">
      <c r="B157" s="134"/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</row>
    <row r="158" spans="2:13" x14ac:dyDescent="0.2">
      <c r="B158" s="134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</row>
    <row r="159" spans="2:13" x14ac:dyDescent="0.2"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</row>
    <row r="160" spans="2:13" x14ac:dyDescent="0.2">
      <c r="B160" s="134"/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</row>
    <row r="161" spans="2:13" x14ac:dyDescent="0.2">
      <c r="B161" s="134"/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</row>
    <row r="162" spans="2:13" x14ac:dyDescent="0.2">
      <c r="B162" s="134"/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</row>
    <row r="163" spans="2:13" x14ac:dyDescent="0.2">
      <c r="B163" s="134"/>
      <c r="C163" s="134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</row>
    <row r="164" spans="2:13" x14ac:dyDescent="0.2">
      <c r="B164" s="134"/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</row>
    <row r="165" spans="2:13" x14ac:dyDescent="0.2">
      <c r="B165" s="134"/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</row>
    <row r="166" spans="2:13" x14ac:dyDescent="0.2">
      <c r="B166" s="134"/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</row>
    <row r="167" spans="2:13" x14ac:dyDescent="0.2">
      <c r="B167" s="134"/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</row>
    <row r="168" spans="2:13" x14ac:dyDescent="0.2">
      <c r="B168" s="134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</row>
    <row r="169" spans="2:13" x14ac:dyDescent="0.2">
      <c r="B169" s="134"/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</row>
    <row r="170" spans="2:13" x14ac:dyDescent="0.2">
      <c r="B170" s="134"/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</row>
    <row r="171" spans="2:13" x14ac:dyDescent="0.2"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</row>
    <row r="172" spans="2:13" x14ac:dyDescent="0.2"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</row>
    <row r="173" spans="2:13" x14ac:dyDescent="0.2"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</row>
    <row r="174" spans="2:13" x14ac:dyDescent="0.2"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</row>
    <row r="175" spans="2:13" x14ac:dyDescent="0.2"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</row>
    <row r="176" spans="2:13" x14ac:dyDescent="0.2"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</row>
    <row r="177" spans="2:13" x14ac:dyDescent="0.2"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</row>
    <row r="178" spans="2:13" x14ac:dyDescent="0.2">
      <c r="B178" s="134"/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</row>
    <row r="179" spans="2:13" x14ac:dyDescent="0.2"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</row>
    <row r="180" spans="2:13" x14ac:dyDescent="0.2"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</row>
    <row r="181" spans="2:13" x14ac:dyDescent="0.2">
      <c r="B181" s="134"/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</row>
    <row r="182" spans="2:13" x14ac:dyDescent="0.2"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</row>
    <row r="183" spans="2:13" x14ac:dyDescent="0.2"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</row>
    <row r="184" spans="2:13" x14ac:dyDescent="0.2"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</row>
    <row r="185" spans="2:13" x14ac:dyDescent="0.2"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</row>
    <row r="186" spans="2:13" x14ac:dyDescent="0.2"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</row>
    <row r="187" spans="2:13" x14ac:dyDescent="0.2">
      <c r="B187" s="134"/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</row>
    <row r="188" spans="2:13" x14ac:dyDescent="0.2"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</row>
    <row r="189" spans="2:13" x14ac:dyDescent="0.2"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</row>
    <row r="190" spans="2:13" x14ac:dyDescent="0.2"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</row>
    <row r="191" spans="2:13" x14ac:dyDescent="0.2"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</row>
    <row r="192" spans="2:13" x14ac:dyDescent="0.2"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</row>
    <row r="193" spans="2:13" x14ac:dyDescent="0.2"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</row>
    <row r="194" spans="2:13" x14ac:dyDescent="0.2"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</row>
    <row r="195" spans="2:13" x14ac:dyDescent="0.2"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</row>
    <row r="196" spans="2:13" x14ac:dyDescent="0.2">
      <c r="B196" s="134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</row>
    <row r="197" spans="2:13" x14ac:dyDescent="0.2">
      <c r="B197" s="134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</row>
    <row r="198" spans="2:13" x14ac:dyDescent="0.2">
      <c r="B198" s="134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</row>
    <row r="199" spans="2:13" x14ac:dyDescent="0.2"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</row>
    <row r="200" spans="2:13" x14ac:dyDescent="0.2"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</row>
    <row r="201" spans="2:13" x14ac:dyDescent="0.2"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</row>
    <row r="202" spans="2:13" x14ac:dyDescent="0.2"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</row>
    <row r="203" spans="2:13" x14ac:dyDescent="0.2"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</row>
    <row r="204" spans="2:13" x14ac:dyDescent="0.2"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</row>
    <row r="205" spans="2:13" x14ac:dyDescent="0.2"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</row>
    <row r="206" spans="2:13" x14ac:dyDescent="0.2"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</row>
    <row r="207" spans="2:13" x14ac:dyDescent="0.2"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</row>
    <row r="208" spans="2:13" x14ac:dyDescent="0.2"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</row>
    <row r="209" spans="2:13" x14ac:dyDescent="0.2"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</row>
    <row r="210" spans="2:13" x14ac:dyDescent="0.2"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</row>
    <row r="211" spans="2:13" x14ac:dyDescent="0.2"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</row>
    <row r="212" spans="2:13" x14ac:dyDescent="0.2"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</row>
    <row r="213" spans="2:13" x14ac:dyDescent="0.2"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</row>
    <row r="214" spans="2:13" x14ac:dyDescent="0.2"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</row>
    <row r="215" spans="2:13" x14ac:dyDescent="0.2"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</row>
    <row r="216" spans="2:13" x14ac:dyDescent="0.2"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</row>
    <row r="217" spans="2:13" x14ac:dyDescent="0.2">
      <c r="B217" s="134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</row>
    <row r="218" spans="2:13" x14ac:dyDescent="0.2"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</row>
    <row r="219" spans="2:13" x14ac:dyDescent="0.2"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</row>
    <row r="220" spans="2:13" x14ac:dyDescent="0.2">
      <c r="B220" s="134"/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</row>
    <row r="221" spans="2:13" x14ac:dyDescent="0.2"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</row>
    <row r="222" spans="2:13" x14ac:dyDescent="0.2"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</row>
    <row r="223" spans="2:13" x14ac:dyDescent="0.2"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</row>
    <row r="224" spans="2:13" x14ac:dyDescent="0.2">
      <c r="B224" s="134"/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</row>
    <row r="225" spans="2:13" x14ac:dyDescent="0.2">
      <c r="B225" s="134"/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</row>
    <row r="226" spans="2:13" x14ac:dyDescent="0.2">
      <c r="B226" s="134"/>
      <c r="C226" s="134"/>
      <c r="D226" s="134"/>
      <c r="E226" s="134"/>
      <c r="F226" s="134"/>
      <c r="G226" s="134"/>
      <c r="H226" s="134"/>
      <c r="I226" s="134"/>
      <c r="J226" s="134"/>
      <c r="K226" s="134"/>
      <c r="L226" s="134"/>
      <c r="M226" s="134"/>
    </row>
    <row r="227" spans="2:13" x14ac:dyDescent="0.2">
      <c r="B227" s="134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34"/>
    </row>
    <row r="228" spans="2:13" x14ac:dyDescent="0.2">
      <c r="B228" s="134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</row>
    <row r="229" spans="2:13" x14ac:dyDescent="0.2">
      <c r="B229" s="134"/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</row>
    <row r="230" spans="2:13" x14ac:dyDescent="0.2">
      <c r="B230" s="134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</row>
    <row r="231" spans="2:13" x14ac:dyDescent="0.2">
      <c r="B231" s="134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</row>
    <row r="232" spans="2:13" x14ac:dyDescent="0.2">
      <c r="B232" s="134"/>
      <c r="C232" s="134"/>
      <c r="D232" s="134"/>
      <c r="E232" s="134"/>
      <c r="F232" s="134"/>
      <c r="G232" s="134"/>
      <c r="H232" s="134"/>
      <c r="I232" s="134"/>
      <c r="J232" s="134"/>
      <c r="K232" s="134"/>
      <c r="L232" s="134"/>
      <c r="M232" s="134"/>
    </row>
    <row r="233" spans="2:13" x14ac:dyDescent="0.2">
      <c r="B233" s="134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</row>
    <row r="234" spans="2:13" x14ac:dyDescent="0.2">
      <c r="B234" s="134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</row>
    <row r="235" spans="2:13" x14ac:dyDescent="0.2">
      <c r="B235" s="134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</row>
    <row r="236" spans="2:13" x14ac:dyDescent="0.2">
      <c r="B236" s="134"/>
      <c r="C236" s="134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</row>
    <row r="237" spans="2:13" x14ac:dyDescent="0.2">
      <c r="B237" s="134"/>
      <c r="C237" s="134"/>
      <c r="D237" s="134"/>
      <c r="E237" s="134"/>
      <c r="F237" s="134"/>
      <c r="G237" s="134"/>
      <c r="H237" s="134"/>
      <c r="I237" s="134"/>
      <c r="J237" s="134"/>
      <c r="K237" s="134"/>
      <c r="L237" s="134"/>
      <c r="M237" s="134"/>
    </row>
    <row r="238" spans="2:13" x14ac:dyDescent="0.2">
      <c r="B238" s="134"/>
      <c r="C238" s="134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</row>
    <row r="239" spans="2:13" x14ac:dyDescent="0.2"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</row>
    <row r="240" spans="2:13" x14ac:dyDescent="0.2"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</row>
    <row r="241" spans="2:13" x14ac:dyDescent="0.2">
      <c r="B241" s="134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</row>
    <row r="242" spans="2:13" x14ac:dyDescent="0.2">
      <c r="B242" s="134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</row>
    <row r="243" spans="2:13" x14ac:dyDescent="0.2">
      <c r="B243" s="134"/>
      <c r="C243" s="134"/>
      <c r="D243" s="134"/>
      <c r="E243" s="134"/>
      <c r="F243" s="134"/>
      <c r="G243" s="134"/>
      <c r="H243" s="134"/>
      <c r="I243" s="134"/>
      <c r="J243" s="134"/>
      <c r="K243" s="134"/>
      <c r="L243" s="134"/>
      <c r="M243" s="134"/>
    </row>
    <row r="244" spans="2:13" x14ac:dyDescent="0.2"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</row>
    <row r="245" spans="2:13" x14ac:dyDescent="0.2"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</row>
    <row r="246" spans="2:13" x14ac:dyDescent="0.2">
      <c r="B246" s="134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</row>
    <row r="247" spans="2:13" x14ac:dyDescent="0.2">
      <c r="B247" s="134"/>
      <c r="C247" s="134"/>
      <c r="D247" s="134"/>
      <c r="E247" s="134"/>
      <c r="F247" s="134"/>
      <c r="G247" s="134"/>
      <c r="H247" s="134"/>
      <c r="I247" s="134"/>
      <c r="J247" s="134"/>
      <c r="K247" s="134"/>
      <c r="L247" s="134"/>
      <c r="M247" s="134"/>
    </row>
  </sheetData>
  <mergeCells count="1">
    <mergeCell ref="A2:H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A2" sqref="A2:D2"/>
    </sheetView>
  </sheetViews>
  <sheetFormatPr defaultRowHeight="12.75" x14ac:dyDescent="0.2"/>
  <cols>
    <col min="1" max="1" width="77.28515625" style="145" bestFit="1" customWidth="1"/>
    <col min="2" max="2" width="20" style="145" customWidth="1"/>
    <col min="3" max="3" width="20.85546875" style="145" customWidth="1"/>
    <col min="4" max="4" width="11.42578125" style="145" bestFit="1" customWidth="1"/>
    <col min="5" max="16384" width="9.140625" style="145"/>
  </cols>
  <sheetData>
    <row r="2" spans="1:19" ht="54.75" customHeight="1" x14ac:dyDescent="0.3">
      <c r="A2" s="4" t="str">
        <f>"Державний та гарантований державою борг України
за станом на " &amp; STRPRESENTDATE &amp; " 
(за видами відсоткових ставок)"</f>
        <v>Державний та гарантований державою борг України
за станом на 30.06.2019 
(за видами відсоткових ставок)</v>
      </c>
      <c r="B2" s="3"/>
      <c r="C2" s="3"/>
      <c r="D2" s="3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1:19" x14ac:dyDescent="0.2">
      <c r="A3" s="2"/>
      <c r="B3" s="2"/>
      <c r="C3" s="2"/>
      <c r="D3" s="2"/>
    </row>
    <row r="4" spans="1:19" s="178" customFormat="1" x14ac:dyDescent="0.2">
      <c r="D4" s="178" t="str">
        <f>VALVAL</f>
        <v>млрд. одиниць</v>
      </c>
    </row>
    <row r="5" spans="1:19" s="168" customFormat="1" x14ac:dyDescent="0.2">
      <c r="A5" s="105"/>
      <c r="B5" s="11" t="s">
        <v>170</v>
      </c>
      <c r="C5" s="11" t="s">
        <v>173</v>
      </c>
      <c r="D5" s="11" t="s">
        <v>192</v>
      </c>
    </row>
    <row r="6" spans="1:19" s="76" customFormat="1" ht="15.75" x14ac:dyDescent="0.2">
      <c r="A6" s="133" t="s">
        <v>153</v>
      </c>
      <c r="B6" s="173">
        <f t="shared" ref="B6:D6" si="0">SUM(B$7+ B$8)</f>
        <v>80.347737992480006</v>
      </c>
      <c r="C6" s="173">
        <f t="shared" si="0"/>
        <v>2102.4096051445699</v>
      </c>
      <c r="D6" s="176">
        <f t="shared" si="0"/>
        <v>1</v>
      </c>
    </row>
    <row r="7" spans="1:19" s="166" customFormat="1" ht="14.25" x14ac:dyDescent="0.2">
      <c r="A7" s="215" t="s">
        <v>48</v>
      </c>
      <c r="B7" s="45">
        <v>26.046573663549999</v>
      </c>
      <c r="C7" s="45">
        <v>681.54459627270001</v>
      </c>
      <c r="D7" s="31">
        <v>0.32417299999999999</v>
      </c>
    </row>
    <row r="8" spans="1:19" s="166" customFormat="1" ht="14.25" x14ac:dyDescent="0.2">
      <c r="A8" s="215" t="s">
        <v>108</v>
      </c>
      <c r="B8" s="45">
        <v>54.30116432893</v>
      </c>
      <c r="C8" s="45">
        <v>1420.86500887187</v>
      </c>
      <c r="D8" s="31">
        <v>0.67582699999999996</v>
      </c>
    </row>
    <row r="9" spans="1:19" x14ac:dyDescent="0.2">
      <c r="B9" s="150"/>
      <c r="C9" s="150"/>
      <c r="D9" s="150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</row>
    <row r="10" spans="1:19" x14ac:dyDescent="0.2">
      <c r="B10" s="150"/>
      <c r="C10" s="150"/>
      <c r="D10" s="150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</row>
    <row r="11" spans="1:19" x14ac:dyDescent="0.2">
      <c r="B11" s="150"/>
      <c r="C11" s="150"/>
      <c r="D11" s="150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</row>
    <row r="12" spans="1:19" x14ac:dyDescent="0.2"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</row>
    <row r="13" spans="1:19" x14ac:dyDescent="0.2"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</row>
    <row r="14" spans="1:19" x14ac:dyDescent="0.2"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</row>
    <row r="15" spans="1:19" x14ac:dyDescent="0.2"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</row>
    <row r="16" spans="1:19" x14ac:dyDescent="0.2"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</row>
    <row r="17" spans="2:17" x14ac:dyDescent="0.2"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</row>
    <row r="18" spans="2:17" x14ac:dyDescent="0.2"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</row>
    <row r="19" spans="2:17" x14ac:dyDescent="0.2"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2:17" x14ac:dyDescent="0.2"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</row>
    <row r="21" spans="2:17" x14ac:dyDescent="0.2"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</row>
    <row r="22" spans="2:17" x14ac:dyDescent="0.2"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</row>
    <row r="23" spans="2:17" x14ac:dyDescent="0.2"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</row>
    <row r="24" spans="2:17" x14ac:dyDescent="0.2"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</row>
    <row r="25" spans="2:17" x14ac:dyDescent="0.2"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</row>
    <row r="26" spans="2:17" x14ac:dyDescent="0.2"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</row>
    <row r="27" spans="2:17" x14ac:dyDescent="0.2"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</row>
    <row r="28" spans="2:17" x14ac:dyDescent="0.2"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</row>
    <row r="29" spans="2:17" x14ac:dyDescent="0.2"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</row>
    <row r="30" spans="2:17" x14ac:dyDescent="0.2"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</row>
    <row r="31" spans="2:17" x14ac:dyDescent="0.2"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</row>
    <row r="32" spans="2:17" x14ac:dyDescent="0.2"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</row>
    <row r="33" spans="2:17" x14ac:dyDescent="0.2"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</row>
    <row r="34" spans="2:17" x14ac:dyDescent="0.2"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</row>
    <row r="35" spans="2:17" x14ac:dyDescent="0.2"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</row>
    <row r="36" spans="2:17" x14ac:dyDescent="0.2"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</row>
    <row r="37" spans="2:17" x14ac:dyDescent="0.2"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</row>
    <row r="38" spans="2:17" x14ac:dyDescent="0.2"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</row>
    <row r="39" spans="2:17" x14ac:dyDescent="0.2"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</row>
    <row r="40" spans="2:17" x14ac:dyDescent="0.2"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</row>
    <row r="41" spans="2:17" x14ac:dyDescent="0.2"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</row>
    <row r="42" spans="2:17" x14ac:dyDescent="0.2"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</row>
    <row r="43" spans="2:17" x14ac:dyDescent="0.2"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</row>
    <row r="44" spans="2:17" x14ac:dyDescent="0.2"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</row>
    <row r="45" spans="2:17" x14ac:dyDescent="0.2"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</row>
    <row r="46" spans="2:17" x14ac:dyDescent="0.2"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</row>
    <row r="47" spans="2:17" x14ac:dyDescent="0.2"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</row>
    <row r="48" spans="2:17" x14ac:dyDescent="0.2"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</row>
    <row r="49" spans="2:17" x14ac:dyDescent="0.2"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</row>
    <row r="50" spans="2:17" x14ac:dyDescent="0.2"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</row>
    <row r="51" spans="2:17" x14ac:dyDescent="0.2"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</row>
    <row r="52" spans="2:17" x14ac:dyDescent="0.2"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</row>
    <row r="53" spans="2:17" x14ac:dyDescent="0.2"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2:17" x14ac:dyDescent="0.2"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</row>
    <row r="55" spans="2:17" x14ac:dyDescent="0.2"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</row>
    <row r="56" spans="2:17" x14ac:dyDescent="0.2"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</row>
    <row r="57" spans="2:17" x14ac:dyDescent="0.2"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</row>
    <row r="58" spans="2:17" x14ac:dyDescent="0.2"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</row>
    <row r="59" spans="2:17" x14ac:dyDescent="0.2"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</row>
    <row r="60" spans="2:17" x14ac:dyDescent="0.2"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</row>
    <row r="61" spans="2:17" x14ac:dyDescent="0.2"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</row>
    <row r="62" spans="2:17" x14ac:dyDescent="0.2"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</row>
    <row r="63" spans="2:17" x14ac:dyDescent="0.2"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</row>
    <row r="64" spans="2:17" x14ac:dyDescent="0.2"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</row>
    <row r="65" spans="2:17" x14ac:dyDescent="0.2"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</row>
    <row r="66" spans="2:17" x14ac:dyDescent="0.2"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</row>
    <row r="67" spans="2:17" x14ac:dyDescent="0.2"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</row>
    <row r="68" spans="2:17" x14ac:dyDescent="0.2"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</row>
    <row r="69" spans="2:17" x14ac:dyDescent="0.2"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</row>
    <row r="70" spans="2:17" x14ac:dyDescent="0.2"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</row>
    <row r="71" spans="2:17" x14ac:dyDescent="0.2"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</row>
    <row r="72" spans="2:17" x14ac:dyDescent="0.2"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</row>
    <row r="73" spans="2:17" x14ac:dyDescent="0.2"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</row>
    <row r="74" spans="2:17" x14ac:dyDescent="0.2"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</row>
    <row r="75" spans="2:17" x14ac:dyDescent="0.2"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</row>
    <row r="76" spans="2:17" x14ac:dyDescent="0.2"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</row>
    <row r="77" spans="2:17" x14ac:dyDescent="0.2"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</row>
    <row r="78" spans="2:17" x14ac:dyDescent="0.2"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</row>
    <row r="79" spans="2:17" x14ac:dyDescent="0.2"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</row>
    <row r="80" spans="2:17" x14ac:dyDescent="0.2"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</row>
    <row r="81" spans="2:17" x14ac:dyDescent="0.2"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</row>
    <row r="82" spans="2:17" x14ac:dyDescent="0.2"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</row>
    <row r="83" spans="2:17" x14ac:dyDescent="0.2"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</row>
    <row r="84" spans="2:17" x14ac:dyDescent="0.2"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</row>
    <row r="85" spans="2:17" x14ac:dyDescent="0.2"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</row>
    <row r="86" spans="2:17" x14ac:dyDescent="0.2"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</row>
    <row r="87" spans="2:17" x14ac:dyDescent="0.2"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</row>
    <row r="88" spans="2:17" x14ac:dyDescent="0.2"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</row>
    <row r="89" spans="2:17" x14ac:dyDescent="0.2"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</row>
    <row r="90" spans="2:17" x14ac:dyDescent="0.2"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</row>
    <row r="91" spans="2:17" x14ac:dyDescent="0.2"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</row>
    <row r="92" spans="2:17" x14ac:dyDescent="0.2"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</row>
    <row r="93" spans="2:17" x14ac:dyDescent="0.2"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</row>
    <row r="94" spans="2:17" x14ac:dyDescent="0.2"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</row>
    <row r="95" spans="2:17" x14ac:dyDescent="0.2"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</row>
    <row r="96" spans="2:17" x14ac:dyDescent="0.2"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</row>
    <row r="97" spans="2:17" x14ac:dyDescent="0.2"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</row>
    <row r="98" spans="2:17" x14ac:dyDescent="0.2"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</row>
    <row r="99" spans="2:17" x14ac:dyDescent="0.2"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</row>
    <row r="100" spans="2:17" x14ac:dyDescent="0.2"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</row>
    <row r="101" spans="2:17" x14ac:dyDescent="0.2"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</row>
    <row r="102" spans="2:17" x14ac:dyDescent="0.2"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</row>
    <row r="103" spans="2:17" x14ac:dyDescent="0.2"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</row>
    <row r="104" spans="2:17" x14ac:dyDescent="0.2"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</row>
    <row r="105" spans="2:17" x14ac:dyDescent="0.2"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</row>
    <row r="106" spans="2:17" x14ac:dyDescent="0.2"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</row>
    <row r="107" spans="2:17" x14ac:dyDescent="0.2"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</row>
    <row r="108" spans="2:17" x14ac:dyDescent="0.2"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</row>
    <row r="109" spans="2:17" x14ac:dyDescent="0.2"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</row>
    <row r="110" spans="2:17" x14ac:dyDescent="0.2"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</row>
    <row r="111" spans="2:17" x14ac:dyDescent="0.2"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</row>
    <row r="112" spans="2:17" x14ac:dyDescent="0.2"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</row>
    <row r="113" spans="2:17" x14ac:dyDescent="0.2"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</row>
    <row r="114" spans="2:17" x14ac:dyDescent="0.2"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</row>
    <row r="115" spans="2:17" x14ac:dyDescent="0.2"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</row>
    <row r="116" spans="2:17" x14ac:dyDescent="0.2"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</row>
    <row r="117" spans="2:17" x14ac:dyDescent="0.2"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</row>
    <row r="118" spans="2:17" x14ac:dyDescent="0.2"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</row>
    <row r="119" spans="2:17" x14ac:dyDescent="0.2"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</row>
    <row r="120" spans="2:17" x14ac:dyDescent="0.2"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</row>
    <row r="121" spans="2:17" x14ac:dyDescent="0.2"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</row>
    <row r="122" spans="2:17" x14ac:dyDescent="0.2"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</row>
    <row r="123" spans="2:17" x14ac:dyDescent="0.2"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</row>
    <row r="124" spans="2:17" x14ac:dyDescent="0.2"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</row>
    <row r="125" spans="2:17" x14ac:dyDescent="0.2"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</row>
    <row r="126" spans="2:17" x14ac:dyDescent="0.2"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</row>
    <row r="127" spans="2:17" x14ac:dyDescent="0.2"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</row>
    <row r="128" spans="2:17" x14ac:dyDescent="0.2"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</row>
    <row r="129" spans="2:17" x14ac:dyDescent="0.2"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</row>
    <row r="130" spans="2:17" x14ac:dyDescent="0.2"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</row>
    <row r="131" spans="2:17" x14ac:dyDescent="0.2"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</row>
    <row r="132" spans="2:17" x14ac:dyDescent="0.2"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</row>
    <row r="133" spans="2:17" x14ac:dyDescent="0.2"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</row>
    <row r="134" spans="2:17" x14ac:dyDescent="0.2"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</row>
    <row r="135" spans="2:17" x14ac:dyDescent="0.2"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</row>
    <row r="136" spans="2:17" x14ac:dyDescent="0.2"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</row>
    <row r="137" spans="2:17" x14ac:dyDescent="0.2"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</row>
    <row r="138" spans="2:17" x14ac:dyDescent="0.2"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</row>
    <row r="139" spans="2:17" x14ac:dyDescent="0.2"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</row>
    <row r="140" spans="2:17" x14ac:dyDescent="0.2"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</row>
    <row r="141" spans="2:17" x14ac:dyDescent="0.2"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</row>
    <row r="142" spans="2:17" x14ac:dyDescent="0.2">
      <c r="B142" s="134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</row>
    <row r="143" spans="2:17" x14ac:dyDescent="0.2"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</row>
    <row r="144" spans="2:17" x14ac:dyDescent="0.2"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</row>
    <row r="145" spans="2:17" x14ac:dyDescent="0.2"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</row>
    <row r="146" spans="2:17" x14ac:dyDescent="0.2"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</row>
    <row r="147" spans="2:17" x14ac:dyDescent="0.2"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</row>
    <row r="148" spans="2:17" x14ac:dyDescent="0.2"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</row>
    <row r="149" spans="2:17" x14ac:dyDescent="0.2"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</row>
    <row r="150" spans="2:17" x14ac:dyDescent="0.2">
      <c r="B150" s="134"/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</row>
    <row r="151" spans="2:17" x14ac:dyDescent="0.2">
      <c r="B151" s="134"/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</row>
    <row r="152" spans="2:17" x14ac:dyDescent="0.2">
      <c r="B152" s="134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</row>
    <row r="153" spans="2:17" x14ac:dyDescent="0.2">
      <c r="B153" s="134"/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</row>
    <row r="154" spans="2:17" x14ac:dyDescent="0.2">
      <c r="B154" s="134"/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</row>
    <row r="155" spans="2:17" x14ac:dyDescent="0.2"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</row>
    <row r="156" spans="2:17" x14ac:dyDescent="0.2">
      <c r="B156" s="134"/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</row>
    <row r="157" spans="2:17" x14ac:dyDescent="0.2">
      <c r="B157" s="134"/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</row>
    <row r="158" spans="2:17" x14ac:dyDescent="0.2">
      <c r="B158" s="134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</row>
    <row r="159" spans="2:17" x14ac:dyDescent="0.2"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</row>
    <row r="160" spans="2:17" x14ac:dyDescent="0.2">
      <c r="B160" s="134"/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</row>
    <row r="161" spans="2:17" x14ac:dyDescent="0.2">
      <c r="B161" s="134"/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</row>
    <row r="162" spans="2:17" x14ac:dyDescent="0.2">
      <c r="B162" s="134"/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</row>
    <row r="163" spans="2:17" x14ac:dyDescent="0.2">
      <c r="B163" s="134"/>
      <c r="C163" s="134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</row>
    <row r="164" spans="2:17" x14ac:dyDescent="0.2">
      <c r="B164" s="134"/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</row>
    <row r="165" spans="2:17" x14ac:dyDescent="0.2">
      <c r="B165" s="134"/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</row>
    <row r="166" spans="2:17" x14ac:dyDescent="0.2">
      <c r="B166" s="134"/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</row>
    <row r="167" spans="2:17" x14ac:dyDescent="0.2">
      <c r="B167" s="134"/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</row>
    <row r="168" spans="2:17" x14ac:dyDescent="0.2">
      <c r="B168" s="134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</row>
    <row r="169" spans="2:17" x14ac:dyDescent="0.2">
      <c r="B169" s="134"/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</row>
    <row r="170" spans="2:17" x14ac:dyDescent="0.2">
      <c r="B170" s="134"/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</row>
    <row r="171" spans="2:17" x14ac:dyDescent="0.2"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</row>
    <row r="172" spans="2:17" x14ac:dyDescent="0.2"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</row>
    <row r="173" spans="2:17" x14ac:dyDescent="0.2"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</row>
    <row r="174" spans="2:17" x14ac:dyDescent="0.2"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</row>
    <row r="175" spans="2:17" x14ac:dyDescent="0.2"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</row>
    <row r="176" spans="2:17" x14ac:dyDescent="0.2"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</row>
    <row r="177" spans="2:17" x14ac:dyDescent="0.2"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</row>
    <row r="178" spans="2:17" x14ac:dyDescent="0.2">
      <c r="B178" s="134"/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</row>
    <row r="179" spans="2:17" x14ac:dyDescent="0.2"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</row>
    <row r="180" spans="2:17" x14ac:dyDescent="0.2"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</row>
    <row r="181" spans="2:17" x14ac:dyDescent="0.2">
      <c r="B181" s="134"/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</row>
    <row r="182" spans="2:17" x14ac:dyDescent="0.2"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</row>
    <row r="183" spans="2:17" x14ac:dyDescent="0.2"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</row>
    <row r="184" spans="2:17" x14ac:dyDescent="0.2"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</row>
    <row r="185" spans="2:17" x14ac:dyDescent="0.2"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</row>
    <row r="186" spans="2:17" x14ac:dyDescent="0.2"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</row>
    <row r="187" spans="2:17" x14ac:dyDescent="0.2">
      <c r="B187" s="134"/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</row>
    <row r="188" spans="2:17" x14ac:dyDescent="0.2"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</row>
    <row r="189" spans="2:17" x14ac:dyDescent="0.2"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</row>
    <row r="190" spans="2:17" x14ac:dyDescent="0.2"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</row>
    <row r="191" spans="2:17" x14ac:dyDescent="0.2"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</row>
    <row r="192" spans="2:17" x14ac:dyDescent="0.2"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</row>
    <row r="193" spans="2:17" x14ac:dyDescent="0.2"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</row>
    <row r="194" spans="2:17" x14ac:dyDescent="0.2"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</row>
    <row r="195" spans="2:17" x14ac:dyDescent="0.2"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</row>
    <row r="196" spans="2:17" x14ac:dyDescent="0.2">
      <c r="B196" s="134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</row>
    <row r="197" spans="2:17" x14ac:dyDescent="0.2">
      <c r="B197" s="134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</row>
    <row r="198" spans="2:17" x14ac:dyDescent="0.2">
      <c r="B198" s="134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</row>
    <row r="199" spans="2:17" x14ac:dyDescent="0.2"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</row>
    <row r="200" spans="2:17" x14ac:dyDescent="0.2"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</row>
    <row r="201" spans="2:17" x14ac:dyDescent="0.2"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</row>
    <row r="202" spans="2:17" x14ac:dyDescent="0.2"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</row>
    <row r="203" spans="2:17" x14ac:dyDescent="0.2"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</row>
    <row r="204" spans="2:17" x14ac:dyDescent="0.2"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</row>
    <row r="205" spans="2:17" x14ac:dyDescent="0.2"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</row>
    <row r="206" spans="2:17" x14ac:dyDescent="0.2"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</row>
    <row r="207" spans="2:17" x14ac:dyDescent="0.2"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</row>
    <row r="208" spans="2:17" x14ac:dyDescent="0.2"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</row>
    <row r="209" spans="2:17" x14ac:dyDescent="0.2"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</row>
    <row r="210" spans="2:17" x14ac:dyDescent="0.2"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</row>
    <row r="211" spans="2:17" x14ac:dyDescent="0.2"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</row>
    <row r="212" spans="2:17" x14ac:dyDescent="0.2"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</row>
    <row r="213" spans="2:17" x14ac:dyDescent="0.2"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</row>
    <row r="214" spans="2:17" x14ac:dyDescent="0.2"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</row>
    <row r="215" spans="2:17" x14ac:dyDescent="0.2"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</row>
    <row r="216" spans="2:17" x14ac:dyDescent="0.2"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</row>
    <row r="217" spans="2:17" x14ac:dyDescent="0.2">
      <c r="B217" s="134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</row>
    <row r="218" spans="2:17" x14ac:dyDescent="0.2"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</row>
    <row r="219" spans="2:17" x14ac:dyDescent="0.2"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</row>
    <row r="220" spans="2:17" x14ac:dyDescent="0.2">
      <c r="B220" s="134"/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</row>
    <row r="221" spans="2:17" x14ac:dyDescent="0.2"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</row>
    <row r="222" spans="2:17" x14ac:dyDescent="0.2"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</row>
    <row r="223" spans="2:17" x14ac:dyDescent="0.2"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</row>
    <row r="224" spans="2:17" x14ac:dyDescent="0.2">
      <c r="B224" s="134"/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</row>
    <row r="225" spans="2:17" x14ac:dyDescent="0.2">
      <c r="B225" s="134"/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</row>
    <row r="226" spans="2:17" x14ac:dyDescent="0.2">
      <c r="B226" s="134"/>
      <c r="C226" s="134"/>
      <c r="D226" s="134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</row>
    <row r="227" spans="2:17" x14ac:dyDescent="0.2">
      <c r="B227" s="134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</row>
    <row r="228" spans="2:17" x14ac:dyDescent="0.2">
      <c r="B228" s="134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</row>
    <row r="229" spans="2:17" x14ac:dyDescent="0.2">
      <c r="B229" s="134"/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</row>
    <row r="230" spans="2:17" x14ac:dyDescent="0.2">
      <c r="B230" s="134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</row>
    <row r="231" spans="2:17" x14ac:dyDescent="0.2">
      <c r="B231" s="134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</row>
    <row r="232" spans="2:17" x14ac:dyDescent="0.2">
      <c r="B232" s="134"/>
      <c r="C232" s="134"/>
      <c r="D232" s="134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</row>
    <row r="233" spans="2:17" x14ac:dyDescent="0.2">
      <c r="B233" s="134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</row>
    <row r="234" spans="2:17" x14ac:dyDescent="0.2">
      <c r="B234" s="134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</row>
    <row r="235" spans="2:17" x14ac:dyDescent="0.2">
      <c r="B235" s="134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</row>
    <row r="236" spans="2:17" x14ac:dyDescent="0.2">
      <c r="B236" s="134"/>
      <c r="C236" s="134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</row>
    <row r="237" spans="2:17" x14ac:dyDescent="0.2">
      <c r="B237" s="134"/>
      <c r="C237" s="134"/>
      <c r="D237" s="134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</row>
    <row r="238" spans="2:17" x14ac:dyDescent="0.2">
      <c r="B238" s="134"/>
      <c r="C238" s="134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</row>
    <row r="239" spans="2:17" x14ac:dyDescent="0.2"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</row>
    <row r="240" spans="2:17" x14ac:dyDescent="0.2"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</row>
    <row r="241" spans="2:17" x14ac:dyDescent="0.2">
      <c r="B241" s="134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</row>
    <row r="242" spans="2:17" x14ac:dyDescent="0.2">
      <c r="B242" s="134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</row>
    <row r="243" spans="2:17" x14ac:dyDescent="0.2">
      <c r="B243" s="134"/>
      <c r="C243" s="134"/>
      <c r="D243" s="134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</row>
    <row r="244" spans="2:17" x14ac:dyDescent="0.2"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</row>
    <row r="245" spans="2:17" x14ac:dyDescent="0.2"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</row>
    <row r="246" spans="2:17" x14ac:dyDescent="0.2">
      <c r="B246" s="134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</row>
    <row r="247" spans="2:17" x14ac:dyDescent="0.2">
      <c r="B247" s="134"/>
      <c r="C247" s="134"/>
      <c r="D247" s="134"/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A2" sqref="A2:D2"/>
    </sheetView>
  </sheetViews>
  <sheetFormatPr defaultRowHeight="12.75" outlineLevelRow="1" x14ac:dyDescent="0.2"/>
  <cols>
    <col min="1" max="1" width="75.5703125" style="145" bestFit="1" customWidth="1"/>
    <col min="2" max="2" width="18" style="145" customWidth="1"/>
    <col min="3" max="3" width="19.85546875" style="145" customWidth="1"/>
    <col min="4" max="4" width="11.42578125" style="145" bestFit="1" customWidth="1"/>
    <col min="5" max="16384" width="9.140625" style="145"/>
  </cols>
  <sheetData>
    <row r="2" spans="1:19" ht="18.75" customHeight="1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30.06.2019</v>
      </c>
      <c r="B2" s="3"/>
      <c r="C2" s="3"/>
      <c r="D2" s="3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3" spans="1:19" ht="18.75" x14ac:dyDescent="0.3">
      <c r="A3" s="1" t="s">
        <v>87</v>
      </c>
      <c r="B3" s="1"/>
      <c r="C3" s="1"/>
      <c r="D3" s="1"/>
    </row>
    <row r="4" spans="1:19" x14ac:dyDescent="0.2"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s="178" customFormat="1" x14ac:dyDescent="0.2">
      <c r="D5" s="178" t="str">
        <f>VALVAL</f>
        <v>млрд. одиниць</v>
      </c>
    </row>
    <row r="6" spans="1:19" s="168" customFormat="1" x14ac:dyDescent="0.2">
      <c r="A6" s="61"/>
      <c r="B6" s="11" t="s">
        <v>170</v>
      </c>
      <c r="C6" s="11" t="s">
        <v>173</v>
      </c>
      <c r="D6" s="11" t="s">
        <v>192</v>
      </c>
    </row>
    <row r="7" spans="1:19" s="76" customFormat="1" ht="15.75" x14ac:dyDescent="0.2">
      <c r="A7" s="133" t="s">
        <v>153</v>
      </c>
      <c r="B7" s="188">
        <f t="shared" ref="B7:D7" si="0">SUM(B$8+ B$9)</f>
        <v>80.347737992480006</v>
      </c>
      <c r="C7" s="188">
        <f t="shared" si="0"/>
        <v>2102.4096051445699</v>
      </c>
      <c r="D7" s="43">
        <f t="shared" si="0"/>
        <v>1</v>
      </c>
    </row>
    <row r="8" spans="1:19" s="166" customFormat="1" ht="14.25" x14ac:dyDescent="0.2">
      <c r="A8" s="49" t="str">
        <f>SRATE_M!A7</f>
        <v>Борг, по якому сплата відсотків здійснюється за плаваючими процентними ставками</v>
      </c>
      <c r="B8" s="45">
        <f>SRATE_M!B7</f>
        <v>26.046573663549999</v>
      </c>
      <c r="C8" s="45">
        <f>SRATE_M!C7</f>
        <v>681.54459627270001</v>
      </c>
      <c r="D8" s="31">
        <f>SRATE_M!D7</f>
        <v>0.32417299999999999</v>
      </c>
    </row>
    <row r="9" spans="1:19" s="166" customFormat="1" ht="14.25" x14ac:dyDescent="0.2">
      <c r="A9" s="49" t="str">
        <f>SRATE_M!A8</f>
        <v>Борг, по якому сплата відсотків здійснюється за фіксованими процентними ставками</v>
      </c>
      <c r="B9" s="45">
        <f>SRATE_M!B8</f>
        <v>54.30116432893</v>
      </c>
      <c r="C9" s="45">
        <f>SRATE_M!C8</f>
        <v>1420.86500887187</v>
      </c>
      <c r="D9" s="31">
        <f>SRATE_M!D8</f>
        <v>0.67582699999999996</v>
      </c>
    </row>
    <row r="10" spans="1:19" x14ac:dyDescent="0.2"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</row>
    <row r="11" spans="1:19" x14ac:dyDescent="0.2">
      <c r="A11" s="172" t="s">
        <v>165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</row>
    <row r="12" spans="1:19" x14ac:dyDescent="0.2">
      <c r="B12" s="134"/>
      <c r="C12" s="134"/>
      <c r="D12" s="178" t="str">
        <f>VALVAL</f>
        <v>млрд. одиниць</v>
      </c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</row>
    <row r="13" spans="1:19" s="25" customFormat="1" x14ac:dyDescent="0.2">
      <c r="A13" s="105"/>
      <c r="B13" s="11" t="s">
        <v>170</v>
      </c>
      <c r="C13" s="11" t="s">
        <v>173</v>
      </c>
      <c r="D13" s="11" t="s">
        <v>192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</row>
    <row r="14" spans="1:19" s="203" customFormat="1" ht="15" x14ac:dyDescent="0.25">
      <c r="A14" s="223" t="s">
        <v>153</v>
      </c>
      <c r="B14" s="29">
        <f t="shared" ref="B14:C14" si="1">B$15+B$18</f>
        <v>80.347737992479992</v>
      </c>
      <c r="C14" s="29">
        <f t="shared" si="1"/>
        <v>2102.4096051445699</v>
      </c>
      <c r="D14" s="119">
        <v>1</v>
      </c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</row>
    <row r="15" spans="1:19" s="65" customFormat="1" ht="15" x14ac:dyDescent="0.25">
      <c r="A15" s="58" t="s">
        <v>70</v>
      </c>
      <c r="B15" s="137">
        <f t="shared" ref="B15:C15" si="2">SUM(B$16:B$17)</f>
        <v>70.024855533359997</v>
      </c>
      <c r="C15" s="137">
        <f t="shared" si="2"/>
        <v>1832.29711937814</v>
      </c>
      <c r="D15" s="183">
        <v>1.0745359999999999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</row>
    <row r="16" spans="1:19" s="22" customFormat="1" outlineLevel="1" x14ac:dyDescent="0.2">
      <c r="A16" s="213" t="s">
        <v>48</v>
      </c>
      <c r="B16" s="70">
        <v>16.311725067099999</v>
      </c>
      <c r="C16" s="70">
        <v>426.81882918558</v>
      </c>
      <c r="D16" s="62">
        <v>0.203014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s="22" customFormat="1" outlineLevel="1" x14ac:dyDescent="0.2">
      <c r="A17" s="213" t="s">
        <v>108</v>
      </c>
      <c r="B17" s="70">
        <v>53.713130466259997</v>
      </c>
      <c r="C17" s="70">
        <v>1405.4782901925601</v>
      </c>
      <c r="D17" s="62">
        <v>0.66850799999999999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s="65" customFormat="1" ht="15" x14ac:dyDescent="0.25">
      <c r="A18" s="58" t="s">
        <v>14</v>
      </c>
      <c r="B18" s="137">
        <f t="shared" ref="B18:C18" si="3">SUM(B$19:B$20)</f>
        <v>10.322882459120001</v>
      </c>
      <c r="C18" s="137">
        <f t="shared" si="3"/>
        <v>270.11248576642998</v>
      </c>
      <c r="D18" s="183">
        <v>0.249637</v>
      </c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</row>
    <row r="19" spans="1:17" s="22" customFormat="1" outlineLevel="1" x14ac:dyDescent="0.2">
      <c r="A19" s="213" t="s">
        <v>48</v>
      </c>
      <c r="B19" s="70">
        <v>9.73484859645</v>
      </c>
      <c r="C19" s="70">
        <v>254.72576708712</v>
      </c>
      <c r="D19" s="62">
        <v>0.121159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s="22" customFormat="1" outlineLevel="1" x14ac:dyDescent="0.2">
      <c r="A20" s="213" t="s">
        <v>108</v>
      </c>
      <c r="B20" s="70">
        <v>0.58803386267000002</v>
      </c>
      <c r="C20" s="70">
        <v>15.38671867931</v>
      </c>
      <c r="D20" s="62">
        <v>7.319E-3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x14ac:dyDescent="0.2">
      <c r="B21" s="150"/>
      <c r="C21" s="150"/>
      <c r="D21" s="155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</row>
    <row r="22" spans="1:17" x14ac:dyDescent="0.2">
      <c r="B22" s="150"/>
      <c r="C22" s="150"/>
      <c r="D22" s="155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</row>
    <row r="23" spans="1:17" x14ac:dyDescent="0.2">
      <c r="B23" s="150"/>
      <c r="C23" s="150"/>
      <c r="D23" s="155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</row>
    <row r="24" spans="1:17" x14ac:dyDescent="0.2">
      <c r="B24" s="150"/>
      <c r="C24" s="150"/>
      <c r="D24" s="155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</row>
    <row r="25" spans="1:17" x14ac:dyDescent="0.2">
      <c r="B25" s="150"/>
      <c r="C25" s="150"/>
      <c r="D25" s="155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</row>
    <row r="26" spans="1:17" x14ac:dyDescent="0.2">
      <c r="B26" s="150"/>
      <c r="C26" s="150"/>
      <c r="D26" s="155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</row>
    <row r="27" spans="1:17" x14ac:dyDescent="0.2">
      <c r="B27" s="150"/>
      <c r="C27" s="150"/>
      <c r="D27" s="155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</row>
    <row r="28" spans="1:17" x14ac:dyDescent="0.2">
      <c r="B28" s="150"/>
      <c r="C28" s="150"/>
      <c r="D28" s="155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</row>
    <row r="29" spans="1:17" x14ac:dyDescent="0.2">
      <c r="B29" s="150"/>
      <c r="C29" s="150"/>
      <c r="D29" s="155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</row>
    <row r="30" spans="1:17" x14ac:dyDescent="0.2">
      <c r="B30" s="150"/>
      <c r="C30" s="150"/>
      <c r="D30" s="155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</row>
    <row r="31" spans="1:17" x14ac:dyDescent="0.2">
      <c r="B31" s="150"/>
      <c r="C31" s="150"/>
      <c r="D31" s="155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</row>
    <row r="32" spans="1:17" x14ac:dyDescent="0.2">
      <c r="B32" s="150"/>
      <c r="C32" s="150"/>
      <c r="D32" s="155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</row>
    <row r="33" spans="2:17" x14ac:dyDescent="0.2">
      <c r="B33" s="150"/>
      <c r="C33" s="150"/>
      <c r="D33" s="155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</row>
    <row r="34" spans="2:17" x14ac:dyDescent="0.2">
      <c r="B34" s="150"/>
      <c r="C34" s="150"/>
      <c r="D34" s="155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</row>
    <row r="35" spans="2:17" x14ac:dyDescent="0.2">
      <c r="B35" s="150"/>
      <c r="C35" s="150"/>
      <c r="D35" s="155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</row>
    <row r="36" spans="2:17" x14ac:dyDescent="0.2">
      <c r="B36" s="150"/>
      <c r="C36" s="150"/>
      <c r="D36" s="155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</row>
    <row r="37" spans="2:17" x14ac:dyDescent="0.2">
      <c r="B37" s="150"/>
      <c r="C37" s="150"/>
      <c r="D37" s="155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</row>
    <row r="38" spans="2:17" x14ac:dyDescent="0.2">
      <c r="B38" s="150"/>
      <c r="C38" s="150"/>
      <c r="D38" s="155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</row>
    <row r="39" spans="2:17" x14ac:dyDescent="0.2">
      <c r="B39" s="150"/>
      <c r="C39" s="150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</row>
    <row r="40" spans="2:17" x14ac:dyDescent="0.2"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</row>
    <row r="41" spans="2:17" x14ac:dyDescent="0.2"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</row>
    <row r="42" spans="2:17" x14ac:dyDescent="0.2"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</row>
    <row r="43" spans="2:17" x14ac:dyDescent="0.2"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</row>
    <row r="44" spans="2:17" x14ac:dyDescent="0.2"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</row>
    <row r="45" spans="2:17" x14ac:dyDescent="0.2"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</row>
    <row r="46" spans="2:17" x14ac:dyDescent="0.2"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</row>
    <row r="47" spans="2:17" x14ac:dyDescent="0.2"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</row>
    <row r="48" spans="2:17" x14ac:dyDescent="0.2"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</row>
    <row r="49" spans="2:17" x14ac:dyDescent="0.2"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</row>
    <row r="50" spans="2:17" x14ac:dyDescent="0.2"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</row>
    <row r="51" spans="2:17" x14ac:dyDescent="0.2"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</row>
    <row r="52" spans="2:17" x14ac:dyDescent="0.2"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</row>
    <row r="53" spans="2:17" x14ac:dyDescent="0.2"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2:17" x14ac:dyDescent="0.2"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</row>
    <row r="55" spans="2:17" x14ac:dyDescent="0.2"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</row>
    <row r="56" spans="2:17" x14ac:dyDescent="0.2"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</row>
    <row r="57" spans="2:17" x14ac:dyDescent="0.2"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</row>
    <row r="58" spans="2:17" x14ac:dyDescent="0.2"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</row>
    <row r="59" spans="2:17" x14ac:dyDescent="0.2"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</row>
    <row r="60" spans="2:17" x14ac:dyDescent="0.2"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</row>
    <row r="61" spans="2:17" x14ac:dyDescent="0.2"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</row>
    <row r="62" spans="2:17" x14ac:dyDescent="0.2"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</row>
    <row r="63" spans="2:17" x14ac:dyDescent="0.2"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</row>
    <row r="64" spans="2:17" x14ac:dyDescent="0.2"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</row>
    <row r="65" spans="2:17" x14ac:dyDescent="0.2"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</row>
    <row r="66" spans="2:17" x14ac:dyDescent="0.2"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</row>
    <row r="67" spans="2:17" x14ac:dyDescent="0.2"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</row>
    <row r="68" spans="2:17" x14ac:dyDescent="0.2"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</row>
    <row r="69" spans="2:17" x14ac:dyDescent="0.2"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</row>
    <row r="70" spans="2:17" x14ac:dyDescent="0.2"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</row>
    <row r="71" spans="2:17" x14ac:dyDescent="0.2"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</row>
    <row r="72" spans="2:17" x14ac:dyDescent="0.2"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</row>
    <row r="73" spans="2:17" x14ac:dyDescent="0.2"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</row>
    <row r="74" spans="2:17" x14ac:dyDescent="0.2"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</row>
    <row r="75" spans="2:17" x14ac:dyDescent="0.2"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</row>
    <row r="76" spans="2:17" x14ac:dyDescent="0.2"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</row>
    <row r="77" spans="2:17" x14ac:dyDescent="0.2"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</row>
    <row r="78" spans="2:17" x14ac:dyDescent="0.2"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</row>
    <row r="79" spans="2:17" x14ac:dyDescent="0.2"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</row>
    <row r="80" spans="2:17" x14ac:dyDescent="0.2"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</row>
    <row r="81" spans="2:17" x14ac:dyDescent="0.2"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</row>
    <row r="82" spans="2:17" x14ac:dyDescent="0.2"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</row>
    <row r="83" spans="2:17" x14ac:dyDescent="0.2"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</row>
    <row r="84" spans="2:17" x14ac:dyDescent="0.2"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</row>
    <row r="85" spans="2:17" x14ac:dyDescent="0.2"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</row>
    <row r="86" spans="2:17" x14ac:dyDescent="0.2"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</row>
    <row r="87" spans="2:17" x14ac:dyDescent="0.2"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</row>
    <row r="88" spans="2:17" x14ac:dyDescent="0.2"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</row>
    <row r="89" spans="2:17" x14ac:dyDescent="0.2"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</row>
    <row r="90" spans="2:17" x14ac:dyDescent="0.2"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</row>
    <row r="91" spans="2:17" x14ac:dyDescent="0.2"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</row>
    <row r="92" spans="2:17" x14ac:dyDescent="0.2"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</row>
    <row r="93" spans="2:17" x14ac:dyDescent="0.2"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</row>
    <row r="94" spans="2:17" x14ac:dyDescent="0.2"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</row>
    <row r="95" spans="2:17" x14ac:dyDescent="0.2"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</row>
    <row r="96" spans="2:17" x14ac:dyDescent="0.2"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</row>
    <row r="97" spans="2:17" x14ac:dyDescent="0.2"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</row>
    <row r="98" spans="2:17" x14ac:dyDescent="0.2"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</row>
    <row r="99" spans="2:17" x14ac:dyDescent="0.2"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</row>
    <row r="100" spans="2:17" x14ac:dyDescent="0.2"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</row>
    <row r="101" spans="2:17" x14ac:dyDescent="0.2"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</row>
    <row r="102" spans="2:17" x14ac:dyDescent="0.2"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</row>
    <row r="103" spans="2:17" x14ac:dyDescent="0.2"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</row>
    <row r="104" spans="2:17" x14ac:dyDescent="0.2"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</row>
    <row r="105" spans="2:17" x14ac:dyDescent="0.2"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</row>
    <row r="106" spans="2:17" x14ac:dyDescent="0.2"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</row>
    <row r="107" spans="2:17" x14ac:dyDescent="0.2"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</row>
    <row r="108" spans="2:17" x14ac:dyDescent="0.2"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</row>
    <row r="109" spans="2:17" x14ac:dyDescent="0.2"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</row>
    <row r="110" spans="2:17" x14ac:dyDescent="0.2"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</row>
    <row r="111" spans="2:17" x14ac:dyDescent="0.2"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</row>
    <row r="112" spans="2:17" x14ac:dyDescent="0.2"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</row>
    <row r="113" spans="2:17" x14ac:dyDescent="0.2"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</row>
    <row r="114" spans="2:17" x14ac:dyDescent="0.2"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</row>
    <row r="115" spans="2:17" x14ac:dyDescent="0.2"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</row>
    <row r="116" spans="2:17" x14ac:dyDescent="0.2"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</row>
    <row r="117" spans="2:17" x14ac:dyDescent="0.2"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</row>
    <row r="118" spans="2:17" x14ac:dyDescent="0.2"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</row>
    <row r="119" spans="2:17" x14ac:dyDescent="0.2"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</row>
    <row r="120" spans="2:17" x14ac:dyDescent="0.2"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</row>
    <row r="121" spans="2:17" x14ac:dyDescent="0.2"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</row>
    <row r="122" spans="2:17" x14ac:dyDescent="0.2"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</row>
    <row r="123" spans="2:17" x14ac:dyDescent="0.2"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</row>
    <row r="124" spans="2:17" x14ac:dyDescent="0.2"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</row>
    <row r="125" spans="2:17" x14ac:dyDescent="0.2"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</row>
    <row r="126" spans="2:17" x14ac:dyDescent="0.2"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</row>
    <row r="127" spans="2:17" x14ac:dyDescent="0.2"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</row>
    <row r="128" spans="2:17" x14ac:dyDescent="0.2"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</row>
    <row r="129" spans="2:17" x14ac:dyDescent="0.2"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</row>
    <row r="130" spans="2:17" x14ac:dyDescent="0.2"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</row>
    <row r="131" spans="2:17" x14ac:dyDescent="0.2"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</row>
    <row r="132" spans="2:17" x14ac:dyDescent="0.2"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</row>
    <row r="133" spans="2:17" x14ac:dyDescent="0.2"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</row>
    <row r="134" spans="2:17" x14ac:dyDescent="0.2"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</row>
    <row r="135" spans="2:17" x14ac:dyDescent="0.2"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</row>
    <row r="136" spans="2:17" x14ac:dyDescent="0.2"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</row>
    <row r="137" spans="2:17" x14ac:dyDescent="0.2"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</row>
    <row r="138" spans="2:17" x14ac:dyDescent="0.2"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</row>
    <row r="139" spans="2:17" x14ac:dyDescent="0.2"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</row>
    <row r="140" spans="2:17" x14ac:dyDescent="0.2"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</row>
    <row r="141" spans="2:17" x14ac:dyDescent="0.2"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</row>
    <row r="142" spans="2:17" x14ac:dyDescent="0.2">
      <c r="B142" s="134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</row>
    <row r="143" spans="2:17" x14ac:dyDescent="0.2"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</row>
    <row r="144" spans="2:17" x14ac:dyDescent="0.2"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</row>
    <row r="145" spans="2:17" x14ac:dyDescent="0.2"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</row>
    <row r="146" spans="2:17" x14ac:dyDescent="0.2"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</row>
    <row r="147" spans="2:17" x14ac:dyDescent="0.2"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</row>
    <row r="148" spans="2:17" x14ac:dyDescent="0.2"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</row>
    <row r="149" spans="2:17" x14ac:dyDescent="0.2"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</row>
    <row r="150" spans="2:17" x14ac:dyDescent="0.2">
      <c r="B150" s="134"/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</row>
    <row r="151" spans="2:17" x14ac:dyDescent="0.2">
      <c r="B151" s="134"/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</row>
    <row r="152" spans="2:17" x14ac:dyDescent="0.2">
      <c r="B152" s="134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</row>
    <row r="153" spans="2:17" x14ac:dyDescent="0.2">
      <c r="B153" s="134"/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</row>
    <row r="154" spans="2:17" x14ac:dyDescent="0.2">
      <c r="B154" s="134"/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</row>
    <row r="155" spans="2:17" x14ac:dyDescent="0.2"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</row>
    <row r="156" spans="2:17" x14ac:dyDescent="0.2">
      <c r="B156" s="134"/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</row>
    <row r="157" spans="2:17" x14ac:dyDescent="0.2">
      <c r="B157" s="134"/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</row>
    <row r="158" spans="2:17" x14ac:dyDescent="0.2">
      <c r="B158" s="134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</row>
    <row r="159" spans="2:17" x14ac:dyDescent="0.2"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</row>
    <row r="160" spans="2:17" x14ac:dyDescent="0.2">
      <c r="B160" s="134"/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</row>
    <row r="161" spans="2:17" x14ac:dyDescent="0.2">
      <c r="B161" s="134"/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</row>
    <row r="162" spans="2:17" x14ac:dyDescent="0.2">
      <c r="B162" s="134"/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</row>
    <row r="163" spans="2:17" x14ac:dyDescent="0.2">
      <c r="B163" s="134"/>
      <c r="C163" s="134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</row>
    <row r="164" spans="2:17" x14ac:dyDescent="0.2">
      <c r="B164" s="134"/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</row>
    <row r="165" spans="2:17" x14ac:dyDescent="0.2">
      <c r="B165" s="134"/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</row>
    <row r="166" spans="2:17" x14ac:dyDescent="0.2">
      <c r="B166" s="134"/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</row>
    <row r="167" spans="2:17" x14ac:dyDescent="0.2">
      <c r="B167" s="134"/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</row>
    <row r="168" spans="2:17" x14ac:dyDescent="0.2">
      <c r="B168" s="134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</row>
    <row r="169" spans="2:17" x14ac:dyDescent="0.2">
      <c r="B169" s="134"/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</row>
    <row r="170" spans="2:17" x14ac:dyDescent="0.2">
      <c r="B170" s="134"/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</row>
    <row r="171" spans="2:17" x14ac:dyDescent="0.2"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</row>
    <row r="172" spans="2:17" x14ac:dyDescent="0.2"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</row>
    <row r="173" spans="2:17" x14ac:dyDescent="0.2"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</row>
    <row r="174" spans="2:17" x14ac:dyDescent="0.2"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</row>
    <row r="175" spans="2:17" x14ac:dyDescent="0.2"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</row>
    <row r="176" spans="2:17" x14ac:dyDescent="0.2"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</row>
    <row r="177" spans="2:17" x14ac:dyDescent="0.2"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</row>
    <row r="178" spans="2:17" x14ac:dyDescent="0.2">
      <c r="B178" s="134"/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</row>
    <row r="179" spans="2:17" x14ac:dyDescent="0.2"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</row>
    <row r="180" spans="2:17" x14ac:dyDescent="0.2"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</row>
    <row r="181" spans="2:17" x14ac:dyDescent="0.2">
      <c r="B181" s="134"/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</row>
    <row r="182" spans="2:17" x14ac:dyDescent="0.2"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</row>
    <row r="183" spans="2:17" x14ac:dyDescent="0.2"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</row>
    <row r="184" spans="2:17" x14ac:dyDescent="0.2"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</row>
    <row r="185" spans="2:17" x14ac:dyDescent="0.2"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</row>
    <row r="186" spans="2:17" x14ac:dyDescent="0.2"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</row>
    <row r="187" spans="2:17" x14ac:dyDescent="0.2">
      <c r="B187" s="134"/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</row>
    <row r="188" spans="2:17" x14ac:dyDescent="0.2"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</row>
    <row r="189" spans="2:17" x14ac:dyDescent="0.2"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</row>
    <row r="190" spans="2:17" x14ac:dyDescent="0.2"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</row>
    <row r="191" spans="2:17" x14ac:dyDescent="0.2"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</row>
    <row r="192" spans="2:17" x14ac:dyDescent="0.2"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</row>
    <row r="193" spans="2:17" x14ac:dyDescent="0.2"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</row>
    <row r="194" spans="2:17" x14ac:dyDescent="0.2"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</row>
    <row r="195" spans="2:17" x14ac:dyDescent="0.2"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</row>
    <row r="196" spans="2:17" x14ac:dyDescent="0.2">
      <c r="B196" s="134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</row>
    <row r="197" spans="2:17" x14ac:dyDescent="0.2">
      <c r="B197" s="134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</row>
    <row r="198" spans="2:17" x14ac:dyDescent="0.2">
      <c r="B198" s="134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</row>
    <row r="199" spans="2:17" x14ac:dyDescent="0.2"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</row>
    <row r="200" spans="2:17" x14ac:dyDescent="0.2"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</row>
    <row r="201" spans="2:17" x14ac:dyDescent="0.2"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</row>
    <row r="202" spans="2:17" x14ac:dyDescent="0.2"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</row>
    <row r="203" spans="2:17" x14ac:dyDescent="0.2"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</row>
    <row r="204" spans="2:17" x14ac:dyDescent="0.2"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</row>
    <row r="205" spans="2:17" x14ac:dyDescent="0.2"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</row>
    <row r="206" spans="2:17" x14ac:dyDescent="0.2"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</row>
    <row r="207" spans="2:17" x14ac:dyDescent="0.2"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</row>
    <row r="208" spans="2:17" x14ac:dyDescent="0.2"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</row>
    <row r="209" spans="2:17" x14ac:dyDescent="0.2"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</row>
    <row r="210" spans="2:17" x14ac:dyDescent="0.2"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</row>
    <row r="211" spans="2:17" x14ac:dyDescent="0.2"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</row>
    <row r="212" spans="2:17" x14ac:dyDescent="0.2"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</row>
    <row r="213" spans="2:17" x14ac:dyDescent="0.2"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</row>
    <row r="214" spans="2:17" x14ac:dyDescent="0.2"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</row>
    <row r="215" spans="2:17" x14ac:dyDescent="0.2"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</row>
    <row r="216" spans="2:17" x14ac:dyDescent="0.2"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</row>
    <row r="217" spans="2:17" x14ac:dyDescent="0.2">
      <c r="B217" s="134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</row>
    <row r="218" spans="2:17" x14ac:dyDescent="0.2"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</row>
    <row r="219" spans="2:17" x14ac:dyDescent="0.2"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</row>
    <row r="220" spans="2:17" x14ac:dyDescent="0.2">
      <c r="B220" s="134"/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</row>
    <row r="221" spans="2:17" x14ac:dyDescent="0.2"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</row>
    <row r="222" spans="2:17" x14ac:dyDescent="0.2"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</row>
    <row r="223" spans="2:17" x14ac:dyDescent="0.2"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</row>
    <row r="224" spans="2:17" x14ac:dyDescent="0.2">
      <c r="B224" s="134"/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</row>
    <row r="225" spans="2:17" x14ac:dyDescent="0.2">
      <c r="B225" s="134"/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</row>
    <row r="226" spans="2:17" x14ac:dyDescent="0.2">
      <c r="B226" s="134"/>
      <c r="C226" s="134"/>
      <c r="D226" s="134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</row>
    <row r="227" spans="2:17" x14ac:dyDescent="0.2">
      <c r="B227" s="134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</row>
    <row r="228" spans="2:17" x14ac:dyDescent="0.2">
      <c r="B228" s="134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</row>
    <row r="229" spans="2:17" x14ac:dyDescent="0.2">
      <c r="B229" s="134"/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</row>
    <row r="230" spans="2:17" x14ac:dyDescent="0.2">
      <c r="B230" s="134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</row>
    <row r="231" spans="2:17" x14ac:dyDescent="0.2">
      <c r="B231" s="134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</row>
    <row r="232" spans="2:17" x14ac:dyDescent="0.2">
      <c r="B232" s="134"/>
      <c r="C232" s="134"/>
      <c r="D232" s="134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</row>
    <row r="233" spans="2:17" x14ac:dyDescent="0.2">
      <c r="B233" s="134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</row>
    <row r="234" spans="2:17" x14ac:dyDescent="0.2">
      <c r="B234" s="134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</row>
    <row r="235" spans="2:17" x14ac:dyDescent="0.2">
      <c r="B235" s="134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</row>
    <row r="236" spans="2:17" x14ac:dyDescent="0.2">
      <c r="B236" s="134"/>
      <c r="C236" s="134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</row>
    <row r="237" spans="2:17" x14ac:dyDescent="0.2">
      <c r="B237" s="134"/>
      <c r="C237" s="134"/>
      <c r="D237" s="134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</row>
    <row r="238" spans="2:17" x14ac:dyDescent="0.2">
      <c r="B238" s="134"/>
      <c r="C238" s="134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</row>
    <row r="239" spans="2:17" x14ac:dyDescent="0.2"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</row>
    <row r="240" spans="2:17" x14ac:dyDescent="0.2"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</row>
    <row r="241" spans="2:17" x14ac:dyDescent="0.2">
      <c r="B241" s="134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</row>
    <row r="242" spans="2:17" x14ac:dyDescent="0.2">
      <c r="B242" s="134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</row>
    <row r="243" spans="2:17" x14ac:dyDescent="0.2">
      <c r="B243" s="134"/>
      <c r="C243" s="134"/>
      <c r="D243" s="134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</row>
    <row r="244" spans="2:17" x14ac:dyDescent="0.2"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</row>
    <row r="245" spans="2:17" x14ac:dyDescent="0.2"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</row>
    <row r="246" spans="2:17" x14ac:dyDescent="0.2">
      <c r="B246" s="134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</row>
    <row r="247" spans="2:17" x14ac:dyDescent="0.2">
      <c r="B247" s="134"/>
      <c r="C247" s="134"/>
      <c r="D247" s="134"/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</row>
    <row r="248" spans="2:17" x14ac:dyDescent="0.2">
      <c r="B248" s="134"/>
      <c r="C248" s="134"/>
      <c r="D248" s="134"/>
      <c r="E248" s="134"/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37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74</vt:i4>
      </vt:variant>
    </vt:vector>
  </HeadingPairs>
  <TitlesOfParts>
    <vt:vector size="136" baseType="lpstr">
      <vt:lpstr>MTK2_UAH</vt:lpstr>
      <vt:lpstr>MTK2_USD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DKT2</vt:lpstr>
      <vt:lpstr>DTK2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REPORT_LANG</vt:lpstr>
      <vt:lpstr>REPORT_REGIME</vt:lpstr>
      <vt:lpstr>SRATED</vt:lpstr>
      <vt:lpstr>STRPRESENTDATE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Медведєва Наталія Леонідівна</dc:creator>
  <cp:lastModifiedBy>Користувач Windows</cp:lastModifiedBy>
  <dcterms:created xsi:type="dcterms:W3CDTF">2019-07-23T07:16:33Z</dcterms:created>
  <dcterms:modified xsi:type="dcterms:W3CDTF">2019-08-08T07:42:48Z</dcterms:modified>
</cp:coreProperties>
</file>